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CASHIERS\TUITION CHART\TUITION 2223\"/>
    </mc:Choice>
  </mc:AlternateContent>
  <bookViews>
    <workbookView xWindow="0" yWindow="0" windowWidth="22850" windowHeight="8750" tabRatio="730"/>
  </bookViews>
  <sheets>
    <sheet name="22-23 BA Tuition " sheetId="24" r:id="rId1"/>
    <sheet name="22-23 District including Fees" sheetId="25" r:id="rId2"/>
    <sheet name="for web page" sheetId="28" r:id="rId3"/>
  </sheets>
  <definedNames>
    <definedName name="_xlnm.Print_Area" localSheetId="0">'22-23 BA Tuition '!$A$1:$AB$62</definedName>
  </definedNames>
  <calcPr calcId="162913"/>
</workbook>
</file>

<file path=xl/calcChain.xml><?xml version="1.0" encoding="utf-8"?>
<calcChain xmlns="http://schemas.openxmlformats.org/spreadsheetml/2006/main">
  <c r="T50" i="24" l="1"/>
  <c r="T49" i="24"/>
  <c r="T48" i="24"/>
  <c r="T47" i="24"/>
  <c r="P49" i="24"/>
  <c r="P48" i="24"/>
  <c r="P47" i="24"/>
  <c r="P50" i="24"/>
  <c r="K50" i="24"/>
  <c r="K49" i="24"/>
  <c r="K48" i="24"/>
  <c r="K47" i="24"/>
  <c r="F49" i="24"/>
  <c r="F48" i="24"/>
  <c r="F47" i="24"/>
  <c r="T26" i="24" l="1"/>
  <c r="T25" i="24"/>
  <c r="T24" i="24"/>
  <c r="T23" i="24"/>
  <c r="T22" i="24"/>
  <c r="T21" i="24"/>
  <c r="T20" i="24"/>
  <c r="H58" i="25" l="1"/>
  <c r="H57" i="25"/>
  <c r="H56" i="25"/>
  <c r="H55" i="25"/>
  <c r="H53" i="25"/>
  <c r="H52" i="25"/>
  <c r="H51" i="25"/>
  <c r="H50" i="25"/>
  <c r="H49" i="25"/>
  <c r="H48" i="25"/>
  <c r="H47" i="25"/>
  <c r="H46" i="25"/>
  <c r="H44" i="25"/>
  <c r="H43" i="25"/>
  <c r="H42" i="25"/>
  <c r="H41" i="25"/>
  <c r="H40" i="25"/>
  <c r="H39" i="25"/>
  <c r="H38" i="25"/>
  <c r="H37" i="25"/>
  <c r="H36" i="25"/>
  <c r="G44" i="25"/>
  <c r="G43" i="25"/>
  <c r="G42" i="25"/>
  <c r="G41" i="25"/>
  <c r="G40" i="25"/>
  <c r="G39" i="25"/>
  <c r="G38" i="25"/>
  <c r="G37" i="25"/>
  <c r="G36" i="25"/>
  <c r="P58" i="25"/>
  <c r="P57" i="25"/>
  <c r="P56" i="25"/>
  <c r="P55" i="25"/>
  <c r="P53" i="25"/>
  <c r="P52" i="25"/>
  <c r="P51" i="25"/>
  <c r="P50" i="25"/>
  <c r="P49" i="25"/>
  <c r="P48" i="25"/>
  <c r="P47" i="25"/>
  <c r="P46" i="25"/>
  <c r="P44" i="25"/>
  <c r="P43" i="25"/>
  <c r="P42" i="25"/>
  <c r="P41" i="25"/>
  <c r="P40" i="25"/>
  <c r="P39" i="25"/>
  <c r="P38" i="25"/>
  <c r="P37" i="25"/>
  <c r="P36" i="25"/>
  <c r="M29" i="25"/>
  <c r="M28" i="25"/>
  <c r="M27" i="25"/>
  <c r="M26" i="25"/>
  <c r="M24" i="25"/>
  <c r="M23" i="25"/>
  <c r="M22" i="25"/>
  <c r="M21" i="25"/>
  <c r="M20" i="25"/>
  <c r="M19" i="25"/>
  <c r="M18" i="25"/>
  <c r="M17" i="25"/>
  <c r="M15" i="25"/>
  <c r="M14" i="25"/>
  <c r="M13" i="25"/>
  <c r="M12" i="25"/>
  <c r="M11" i="25"/>
  <c r="M10" i="25"/>
  <c r="M9" i="25"/>
  <c r="M8" i="25"/>
  <c r="M7" i="25"/>
  <c r="K15" i="25" l="1"/>
  <c r="K14" i="25"/>
  <c r="K13" i="25"/>
  <c r="K12" i="25"/>
  <c r="K11" i="25"/>
  <c r="K10" i="25"/>
  <c r="K9" i="25"/>
  <c r="K8" i="25"/>
  <c r="K7" i="25"/>
  <c r="M44" i="25"/>
  <c r="L44" i="25"/>
  <c r="M43" i="25"/>
  <c r="L43" i="25"/>
  <c r="M42" i="25"/>
  <c r="L42" i="25"/>
  <c r="M41" i="25"/>
  <c r="L41" i="25"/>
  <c r="M40" i="25"/>
  <c r="L40" i="25"/>
  <c r="M39" i="25"/>
  <c r="L39" i="25"/>
  <c r="M38" i="25"/>
  <c r="L38" i="25"/>
  <c r="M37" i="25"/>
  <c r="L37" i="25"/>
  <c r="M36" i="25"/>
  <c r="L36" i="25"/>
  <c r="E44" i="25"/>
  <c r="E43" i="25"/>
  <c r="E42" i="25"/>
  <c r="E41" i="25"/>
  <c r="E40" i="25"/>
  <c r="E39" i="25"/>
  <c r="E38" i="25"/>
  <c r="E37" i="25"/>
  <c r="E36" i="25"/>
  <c r="AC47" i="24" l="1"/>
  <c r="AC46" i="24"/>
  <c r="AC45" i="24"/>
  <c r="AC44" i="24"/>
  <c r="AC43" i="24"/>
  <c r="AC42" i="24"/>
  <c r="AC41" i="24"/>
  <c r="AC40" i="24"/>
  <c r="AC39" i="24"/>
  <c r="AC38" i="24"/>
  <c r="Y47" i="24"/>
  <c r="Y46" i="24"/>
  <c r="Y45" i="24"/>
  <c r="Y44" i="24"/>
  <c r="Y43" i="24"/>
  <c r="Y42" i="24"/>
  <c r="Y41" i="24"/>
  <c r="Y40" i="24"/>
  <c r="Y39" i="24"/>
  <c r="Z47" i="24"/>
  <c r="Z46" i="24"/>
  <c r="Z45" i="24"/>
  <c r="Z44" i="24"/>
  <c r="Z43" i="24"/>
  <c r="Z42" i="24"/>
  <c r="Z41" i="24"/>
  <c r="Z40" i="24"/>
  <c r="Z39" i="24"/>
  <c r="T46" i="24" l="1"/>
  <c r="T45" i="24"/>
  <c r="T44" i="24"/>
  <c r="T43" i="24"/>
  <c r="T42" i="24"/>
  <c r="T41" i="24"/>
  <c r="T40" i="24"/>
  <c r="T39" i="24"/>
  <c r="U47" i="24"/>
  <c r="U46" i="24"/>
  <c r="U45" i="24"/>
  <c r="U44" i="24"/>
  <c r="U43" i="24"/>
  <c r="U42" i="24"/>
  <c r="U41" i="24"/>
  <c r="U40" i="24"/>
  <c r="U39" i="24"/>
  <c r="B9" i="24" l="1"/>
  <c r="H15" i="24"/>
  <c r="R9" i="24"/>
  <c r="R10" i="24"/>
  <c r="R11" i="24"/>
  <c r="R12" i="24"/>
  <c r="R13" i="24"/>
  <c r="R14" i="24"/>
  <c r="R15" i="24"/>
  <c r="R16" i="24"/>
  <c r="R17" i="24"/>
  <c r="R19" i="24" s="1"/>
  <c r="R20" i="24" s="1"/>
  <c r="R21" i="24" s="1"/>
  <c r="R22" i="24" s="1"/>
  <c r="R23" i="24" s="1"/>
  <c r="R24" i="24" s="1"/>
  <c r="R25" i="24" s="1"/>
  <c r="R26" i="24" s="1"/>
  <c r="R28" i="24" s="1"/>
  <c r="T29" i="24"/>
  <c r="T30" i="24"/>
  <c r="T31" i="24"/>
  <c r="P42" i="24"/>
  <c r="K31" i="24"/>
  <c r="K30" i="24"/>
  <c r="K29" i="24"/>
  <c r="P31" i="24"/>
  <c r="P30" i="24"/>
  <c r="P29" i="24"/>
  <c r="K26" i="24"/>
  <c r="K25" i="24"/>
  <c r="K24" i="24"/>
  <c r="K23" i="24"/>
  <c r="K22" i="24"/>
  <c r="K21" i="24"/>
  <c r="K20" i="24"/>
  <c r="P26" i="24"/>
  <c r="M17" i="24"/>
  <c r="K44" i="25" s="1"/>
  <c r="P25" i="24"/>
  <c r="P24" i="24"/>
  <c r="P23" i="24"/>
  <c r="P22" i="24"/>
  <c r="P21" i="24"/>
  <c r="P20" i="24"/>
  <c r="F31" i="24"/>
  <c r="F30" i="24"/>
  <c r="F29" i="24"/>
  <c r="F23" i="24"/>
  <c r="F24" i="24"/>
  <c r="F25" i="24"/>
  <c r="F26" i="24"/>
  <c r="F22" i="24"/>
  <c r="F21" i="24"/>
  <c r="F20" i="24"/>
  <c r="B17" i="24"/>
  <c r="B19" i="24" s="1"/>
  <c r="B16" i="24"/>
  <c r="B15" i="24"/>
  <c r="B14" i="24"/>
  <c r="B13" i="24"/>
  <c r="B12" i="24"/>
  <c r="B11" i="24"/>
  <c r="B10" i="24"/>
  <c r="H17" i="24"/>
  <c r="P46" i="24"/>
  <c r="P45" i="24"/>
  <c r="P44" i="24"/>
  <c r="P43" i="24"/>
  <c r="P41" i="24"/>
  <c r="P40" i="24"/>
  <c r="P39" i="24"/>
  <c r="M16" i="24"/>
  <c r="K43" i="25" s="1"/>
  <c r="H16" i="24"/>
  <c r="M9" i="24"/>
  <c r="K36" i="25" s="1"/>
  <c r="M15" i="24"/>
  <c r="K42" i="25" s="1"/>
  <c r="M14" i="24"/>
  <c r="K41" i="25" s="1"/>
  <c r="Q41" i="25" s="1"/>
  <c r="M13" i="24"/>
  <c r="K40" i="25" s="1"/>
  <c r="Q40" i="25" s="1"/>
  <c r="M12" i="24"/>
  <c r="K39" i="25" s="1"/>
  <c r="M11" i="24"/>
  <c r="K38" i="25" s="1"/>
  <c r="M10" i="24"/>
  <c r="K37" i="25" s="1"/>
  <c r="H9" i="24"/>
  <c r="H14" i="24"/>
  <c r="H13" i="24"/>
  <c r="H12" i="24"/>
  <c r="H11" i="24"/>
  <c r="H10" i="24"/>
  <c r="F46" i="24"/>
  <c r="F45" i="24"/>
  <c r="F44" i="24"/>
  <c r="F43" i="24"/>
  <c r="F42" i="24"/>
  <c r="F41" i="24"/>
  <c r="F40" i="24"/>
  <c r="F39" i="24"/>
  <c r="K46" i="24"/>
  <c r="K45" i="24"/>
  <c r="K44" i="24"/>
  <c r="K43" i="24"/>
  <c r="K42" i="24"/>
  <c r="K41" i="24"/>
  <c r="K40" i="24"/>
  <c r="K39" i="24"/>
  <c r="H6" i="25"/>
  <c r="K35" i="25"/>
  <c r="C35" i="25"/>
  <c r="N44" i="25"/>
  <c r="O44" i="25"/>
  <c r="N43" i="25"/>
  <c r="O43" i="25"/>
  <c r="N42" i="25"/>
  <c r="O42" i="25"/>
  <c r="N41" i="25"/>
  <c r="O41" i="25"/>
  <c r="N40" i="25"/>
  <c r="O40" i="25"/>
  <c r="N39" i="25"/>
  <c r="O39" i="25"/>
  <c r="N38" i="25"/>
  <c r="O38" i="25"/>
  <c r="N37" i="25"/>
  <c r="O37" i="25"/>
  <c r="N36" i="25"/>
  <c r="O36" i="25"/>
  <c r="D44" i="25"/>
  <c r="F44" i="25"/>
  <c r="D43" i="25"/>
  <c r="F43" i="25"/>
  <c r="D42" i="25"/>
  <c r="F42" i="25"/>
  <c r="D41" i="25"/>
  <c r="F41" i="25"/>
  <c r="D40" i="25"/>
  <c r="F40" i="25"/>
  <c r="D39" i="25"/>
  <c r="F39" i="25"/>
  <c r="D38" i="25"/>
  <c r="F38" i="25"/>
  <c r="D37" i="25"/>
  <c r="F37" i="25"/>
  <c r="D36" i="25"/>
  <c r="F36" i="25"/>
  <c r="I15" i="25"/>
  <c r="J15" i="25"/>
  <c r="L15" i="25"/>
  <c r="I14" i="25"/>
  <c r="J14" i="25"/>
  <c r="L14" i="25"/>
  <c r="I13" i="25"/>
  <c r="J13" i="25"/>
  <c r="L13" i="25"/>
  <c r="I12" i="25"/>
  <c r="J12" i="25"/>
  <c r="L12" i="25"/>
  <c r="I11" i="25"/>
  <c r="J11" i="25"/>
  <c r="L11" i="25"/>
  <c r="I10" i="25"/>
  <c r="J10" i="25"/>
  <c r="L10" i="25"/>
  <c r="I9" i="25"/>
  <c r="J9" i="25"/>
  <c r="L9" i="25"/>
  <c r="I8" i="25"/>
  <c r="J8" i="25"/>
  <c r="L8" i="25"/>
  <c r="I7" i="25"/>
  <c r="J7" i="25"/>
  <c r="L7" i="25"/>
  <c r="Q37" i="25" l="1"/>
  <c r="Q43" i="25"/>
  <c r="Q38" i="25"/>
  <c r="D13" i="28" s="1"/>
  <c r="Q42" i="25"/>
  <c r="D17" i="28" s="1"/>
  <c r="Q44" i="25"/>
  <c r="Q39" i="25"/>
  <c r="Q36" i="25"/>
  <c r="H26" i="24"/>
  <c r="H31" i="24" s="1"/>
  <c r="Q35" i="25"/>
  <c r="D10" i="28" s="1"/>
  <c r="C43" i="25"/>
  <c r="I35" i="25"/>
  <c r="C10" i="28" s="1"/>
  <c r="H10" i="25"/>
  <c r="N10" i="25" s="1"/>
  <c r="B14" i="28" s="1"/>
  <c r="N6" i="25"/>
  <c r="B10" i="28" s="1"/>
  <c r="H7" i="25"/>
  <c r="D14" i="28"/>
  <c r="H19" i="24"/>
  <c r="H22" i="24"/>
  <c r="M26" i="24"/>
  <c r="K53" i="25" s="1"/>
  <c r="M25" i="24"/>
  <c r="M22" i="24"/>
  <c r="B22" i="24"/>
  <c r="H15" i="25"/>
  <c r="C41" i="25"/>
  <c r="I41" i="25" s="1"/>
  <c r="C16" i="28" s="1"/>
  <c r="H12" i="25"/>
  <c r="H23" i="24"/>
  <c r="H11" i="25"/>
  <c r="B20" i="24"/>
  <c r="H18" i="25" s="1"/>
  <c r="H21" i="24"/>
  <c r="C48" i="25" s="1"/>
  <c r="I48" i="25" s="1"/>
  <c r="C22" i="28" s="1"/>
  <c r="H25" i="24"/>
  <c r="C52" i="25" s="1"/>
  <c r="I52" i="25" s="1"/>
  <c r="C26" i="28" s="1"/>
  <c r="C42" i="25"/>
  <c r="I42" i="25" s="1"/>
  <c r="C17" i="28" s="1"/>
  <c r="H20" i="24"/>
  <c r="C47" i="25" s="1"/>
  <c r="I47" i="25" s="1"/>
  <c r="C21" i="28" s="1"/>
  <c r="H24" i="24"/>
  <c r="H13" i="25"/>
  <c r="H14" i="25"/>
  <c r="H8" i="25"/>
  <c r="H9" i="25"/>
  <c r="D12" i="28"/>
  <c r="D11" i="28"/>
  <c r="D19" i="28"/>
  <c r="D15" i="28"/>
  <c r="D18" i="28"/>
  <c r="D16" i="28"/>
  <c r="I43" i="25"/>
  <c r="C18" i="28" s="1"/>
  <c r="M20" i="24"/>
  <c r="M24" i="24"/>
  <c r="K51" i="25" s="1"/>
  <c r="M19" i="24"/>
  <c r="M21" i="24"/>
  <c r="B26" i="24"/>
  <c r="C40" i="25"/>
  <c r="I40" i="25" s="1"/>
  <c r="C15" i="28" s="1"/>
  <c r="C37" i="25"/>
  <c r="C39" i="25"/>
  <c r="I39" i="25" s="1"/>
  <c r="C14" i="28" s="1"/>
  <c r="C44" i="25"/>
  <c r="I44" i="25" s="1"/>
  <c r="C19" i="28" s="1"/>
  <c r="C36" i="25"/>
  <c r="C38" i="25"/>
  <c r="I38" i="25" s="1"/>
  <c r="C13" i="28" s="1"/>
  <c r="M23" i="24"/>
  <c r="B21" i="24"/>
  <c r="H19" i="25" s="1"/>
  <c r="N19" i="25" s="1"/>
  <c r="B25" i="24"/>
  <c r="B24" i="24"/>
  <c r="H17" i="25"/>
  <c r="B23" i="24"/>
  <c r="C53" i="25" l="1"/>
  <c r="I53" i="25" s="1"/>
  <c r="C27" i="28" s="1"/>
  <c r="H29" i="24"/>
  <c r="C56" i="25" s="1"/>
  <c r="I56" i="25" s="1"/>
  <c r="C29" i="28" s="1"/>
  <c r="H28" i="24"/>
  <c r="C55" i="25" s="1"/>
  <c r="I55" i="25" s="1"/>
  <c r="C28" i="28" s="1"/>
  <c r="H30" i="24"/>
  <c r="C57" i="25" s="1"/>
  <c r="I57" i="25" s="1"/>
  <c r="C30" i="28" s="1"/>
  <c r="H20" i="25"/>
  <c r="N20" i="25" s="1"/>
  <c r="B23" i="28" s="1"/>
  <c r="Q53" i="25"/>
  <c r="D27" i="28" s="1"/>
  <c r="Q51" i="25"/>
  <c r="D25" i="28" s="1"/>
  <c r="I36" i="25"/>
  <c r="C11" i="28" s="1"/>
  <c r="I37" i="25"/>
  <c r="C12" i="28" s="1"/>
  <c r="B28" i="24"/>
  <c r="H26" i="25" s="1"/>
  <c r="N26" i="25" s="1"/>
  <c r="N9" i="25"/>
  <c r="B13" i="28" s="1"/>
  <c r="N18" i="25"/>
  <c r="B21" i="28" s="1"/>
  <c r="N13" i="25"/>
  <c r="B17" i="28" s="1"/>
  <c r="N11" i="25"/>
  <c r="B15" i="28" s="1"/>
  <c r="N15" i="25"/>
  <c r="B19" i="28" s="1"/>
  <c r="N8" i="25"/>
  <c r="B12" i="28" s="1"/>
  <c r="N12" i="25"/>
  <c r="B16" i="28" s="1"/>
  <c r="N7" i="25"/>
  <c r="B11" i="28" s="1"/>
  <c r="N14" i="25"/>
  <c r="B18" i="28" s="1"/>
  <c r="K46" i="25"/>
  <c r="M28" i="24"/>
  <c r="M31" i="24"/>
  <c r="M29" i="24"/>
  <c r="C46" i="25"/>
  <c r="I46" i="25" s="1"/>
  <c r="C20" i="28" s="1"/>
  <c r="C51" i="25"/>
  <c r="I51" i="25" s="1"/>
  <c r="C25" i="28" s="1"/>
  <c r="C49" i="25"/>
  <c r="I49" i="25" s="1"/>
  <c r="C23" i="28" s="1"/>
  <c r="M30" i="24"/>
  <c r="K52" i="25"/>
  <c r="K49" i="25"/>
  <c r="C58" i="25"/>
  <c r="R31" i="24"/>
  <c r="C50" i="25"/>
  <c r="I50" i="25" s="1"/>
  <c r="C24" i="28" s="1"/>
  <c r="R30" i="24"/>
  <c r="R29" i="24"/>
  <c r="K47" i="25"/>
  <c r="H24" i="25"/>
  <c r="B30" i="24"/>
  <c r="H28" i="25" s="1"/>
  <c r="N28" i="25" s="1"/>
  <c r="B31" i="24"/>
  <c r="H29" i="25" s="1"/>
  <c r="B29" i="24"/>
  <c r="K48" i="25"/>
  <c r="K50" i="25"/>
  <c r="H22" i="25"/>
  <c r="B22" i="28"/>
  <c r="H21" i="25"/>
  <c r="H23" i="25"/>
  <c r="Q46" i="25" l="1"/>
  <c r="D20" i="28" s="1"/>
  <c r="Q50" i="25"/>
  <c r="D24" i="28" s="1"/>
  <c r="Q48" i="25"/>
  <c r="D22" i="28" s="1"/>
  <c r="Q52" i="25"/>
  <c r="D26" i="28" s="1"/>
  <c r="K55" i="25"/>
  <c r="Q47" i="25"/>
  <c r="D21" i="28" s="1"/>
  <c r="Q49" i="25"/>
  <c r="D23" i="28" s="1"/>
  <c r="I58" i="25"/>
  <c r="C31" i="28" s="1"/>
  <c r="N22" i="25"/>
  <c r="B25" i="28" s="1"/>
  <c r="N21" i="25"/>
  <c r="B24" i="28" s="1"/>
  <c r="N24" i="25"/>
  <c r="B27" i="28" s="1"/>
  <c r="N29" i="25"/>
  <c r="B31" i="28" s="1"/>
  <c r="N23" i="25"/>
  <c r="B26" i="28" s="1"/>
  <c r="K57" i="25"/>
  <c r="K56" i="25"/>
  <c r="K58" i="25"/>
  <c r="B30" i="28"/>
  <c r="B28" i="28"/>
  <c r="H27" i="25"/>
  <c r="N27" i="25" s="1"/>
  <c r="Q57" i="25" l="1"/>
  <c r="D30" i="28" s="1"/>
  <c r="Q58" i="25"/>
  <c r="D31" i="28" s="1"/>
  <c r="Q56" i="25"/>
  <c r="D29" i="28" s="1"/>
  <c r="Q55" i="25"/>
  <c r="D28" i="28" s="1"/>
  <c r="B29" i="28"/>
  <c r="N17" i="25"/>
  <c r="B20" i="28" s="1"/>
</calcChain>
</file>

<file path=xl/sharedStrings.xml><?xml version="1.0" encoding="utf-8"?>
<sst xmlns="http://schemas.openxmlformats.org/spreadsheetml/2006/main" count="167" uniqueCount="72">
  <si>
    <t>Credits</t>
  </si>
  <si>
    <t>Tech Fee</t>
  </si>
  <si>
    <t>Comp Fee</t>
  </si>
  <si>
    <t>PIERCE COLLEGE TUITION CHART</t>
  </si>
  <si>
    <t>Parent Education  $9.00 per credit (TL)</t>
  </si>
  <si>
    <t>Vocational Exemption (over 18 credits):    Resident (1/18) $9.00 per credit (T9)</t>
  </si>
  <si>
    <t xml:space="preserve"> (See memo for approved programs)        2/02 Non-Resident change to 2/17      $33.43 per credit (T4)</t>
  </si>
  <si>
    <t>19 Credits and  above (Running Start or other waivers paying separately for these credits)</t>
  </si>
  <si>
    <t>+G</t>
  </si>
  <si>
    <t>HSTW (1/12)   $9.50 per credit (OH/T9)</t>
  </si>
  <si>
    <t>+M</t>
  </si>
  <si>
    <t xml:space="preserve"> </t>
  </si>
  <si>
    <t>+H   +I</t>
  </si>
  <si>
    <t>CREDIT</t>
  </si>
  <si>
    <t/>
  </si>
  <si>
    <t>COP Fee</t>
  </si>
  <si>
    <t>RES TUITION</t>
  </si>
  <si>
    <t>WA RESIDENT</t>
  </si>
  <si>
    <t>Pierce College Fort Steilacoom</t>
  </si>
  <si>
    <t>OTHER         Non-Resident</t>
  </si>
  <si>
    <t>U.S./Immigr  Non-Res</t>
  </si>
  <si>
    <t>Includes Comp, Tech and COP fees</t>
  </si>
  <si>
    <t xml:space="preserve">     For ABE, ESL &amp; GED waiver, attach </t>
  </si>
  <si>
    <t xml:space="preserve">     fee pay status "32" to each eligible item #</t>
  </si>
  <si>
    <t>THIS CHART DOES NOT REFLECT THE COMP FEE, TECHNOLOGY FEE OR COP FEE</t>
  </si>
  <si>
    <t>per credit (TA)</t>
  </si>
  <si>
    <r>
      <t xml:space="preserve">   </t>
    </r>
    <r>
      <rPr>
        <b/>
        <sz val="10"/>
        <rFont val="Arial"/>
        <family val="2"/>
      </rPr>
      <t xml:space="preserve">        </t>
    </r>
  </si>
  <si>
    <t xml:space="preserve">      </t>
  </si>
  <si>
    <t>Other Non-Resident</t>
  </si>
  <si>
    <t>(Includes Comprehensive, Technology, and Building fees)</t>
  </si>
  <si>
    <t>Hours</t>
  </si>
  <si>
    <t>Total Credit</t>
  </si>
  <si>
    <t>Resident</t>
  </si>
  <si>
    <t xml:space="preserve">WA State </t>
  </si>
  <si>
    <t>Non-Resident</t>
  </si>
  <si>
    <t>U.S./Immigrant</t>
  </si>
  <si>
    <t>FORT STEILACOOM TUITION TABLE</t>
  </si>
  <si>
    <t>any tuition and fees to comply with state or college regulations and policies.</t>
  </si>
  <si>
    <t>The admissions and registration offices have current information.</t>
  </si>
  <si>
    <t>&amp; International Student</t>
  </si>
  <si>
    <t>Tuition rates are subject to change by the Washington State Legislature and the College Board of Trustees.</t>
  </si>
  <si>
    <t xml:space="preserve">U.S. &amp; IMMIGRANT            NON-RESIDENT         TUITION WAIVER             2/29  </t>
  </si>
  <si>
    <t xml:space="preserve"> REFUGEE                  TUITION WAIVER                                                      2/23  </t>
  </si>
  <si>
    <r>
      <t>RES  1/01                                                        NON-RESIDENT                   M</t>
    </r>
    <r>
      <rPr>
        <b/>
        <sz val="10"/>
        <rFont val="Arial"/>
        <family val="2"/>
      </rPr>
      <t xml:space="preserve">ilitary/WA National Guard  </t>
    </r>
    <r>
      <rPr>
        <b/>
        <sz val="11"/>
        <rFont val="Arial"/>
        <family val="2"/>
      </rPr>
      <t xml:space="preserve"> 1/09      Veteran ESSB5355   2/09</t>
    </r>
  </si>
  <si>
    <t xml:space="preserve">Parent Education Rate $14.00 per credit </t>
  </si>
  <si>
    <t xml:space="preserve">ABE, ESL, &amp; GED  $25.00 per quarter </t>
  </si>
  <si>
    <r>
      <t xml:space="preserve">RESIDENT </t>
    </r>
    <r>
      <rPr>
        <sz val="14"/>
        <rFont val="Arial"/>
        <family val="2"/>
      </rPr>
      <t xml:space="preserve">TUITION RATES </t>
    </r>
  </si>
  <si>
    <r>
      <t>U.S. &amp; IMMIGRANT NON-RESIDENT</t>
    </r>
    <r>
      <rPr>
        <sz val="10"/>
        <rFont val="Arial"/>
        <family val="2"/>
      </rPr>
      <t xml:space="preserve">                                     </t>
    </r>
  </si>
  <si>
    <t xml:space="preserve">OTHER  NON-RESIDENT       2/02  INTERNATIONAL STUDENT                                   2/35   </t>
  </si>
  <si>
    <t>Fee</t>
  </si>
  <si>
    <t>$3.50 PER CREDIT - NO MAX.</t>
  </si>
  <si>
    <t xml:space="preserve"> OTHER         Non-Resident</t>
  </si>
  <si>
    <t xml:space="preserve">OTHER NON RESIDENT </t>
  </si>
  <si>
    <t>Apprenticeship Rate $58.00 per credit</t>
  </si>
  <si>
    <t>EFFECTIVE for 2022-2023</t>
  </si>
  <si>
    <t>Below are the tuition rates for the 2022-2023 academic year. The college reserves the right to change, without notice,</t>
  </si>
  <si>
    <t>Tuition structure Effective 2022-2023</t>
  </si>
  <si>
    <t xml:space="preserve">Athletic Tuition Waiver for 2022-23:  $371.00 --  resident use fee pay code 63 ; non-resident (2/29) attach 64 </t>
  </si>
  <si>
    <t xml:space="preserve">Athletic Tuition Waiver Upper Level for 2022-23:  $595.20 --  resident use fee pay code 63 ; non-resident (2/29) attach 64 </t>
  </si>
  <si>
    <t>STUDENT TECHNOLOGY FEE</t>
  </si>
  <si>
    <t>$4.00 PER CR - MAX $48.00</t>
  </si>
  <si>
    <t>STUDENT MATRICULATION FEE</t>
  </si>
  <si>
    <t>$2.50 PER CR - MAX $30.00</t>
  </si>
  <si>
    <t>STUDENT TRANS AND SEC FEE</t>
  </si>
  <si>
    <t>$3.50 PER CR - MAX $42.00</t>
  </si>
  <si>
    <t>STUDENT FACILITIES FEE</t>
  </si>
  <si>
    <t>LEARNING MGMNT SYS FEE</t>
  </si>
  <si>
    <t xml:space="preserve"> 13 TO 18</t>
  </si>
  <si>
    <t xml:space="preserve">STUDENT TECH FEE </t>
  </si>
  <si>
    <t>STUDENT MATROCULATION FEE</t>
  </si>
  <si>
    <t>STUDENT Trnsprt&amp; Security fee</t>
  </si>
  <si>
    <t>STUDENT FACILITIES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</si>
</sst>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27" x14ac:knownFonts="1"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8"/>
      <name val="Times New Roman"/>
      <family val="1"/>
    </font>
    <font>
      <sz val="18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44" fontId="2" fillId="0" borderId="0" applyFont="0" applyFill="0" applyBorder="0" applyAlignment="0" applyProtection="0"/>
  </cellStyleXfs>
  <cellXfs count="23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4" fontId="2" fillId="0" borderId="0" xfId="5" applyFont="1" applyBorder="1" applyAlignment="1">
      <alignment horizontal="center"/>
    </xf>
    <xf numFmtId="4" fontId="0" fillId="0" borderId="0" xfId="0" applyNumberFormat="1" applyAlignment="1">
      <alignment horizontal="righ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0" xfId="0" applyNumberFormat="1" applyAlignment="1">
      <alignment horizontal="center"/>
    </xf>
    <xf numFmtId="164" fontId="2" fillId="0" borderId="0" xfId="5" applyNumberFormat="1" applyAlignment="1">
      <alignment horizontal="center"/>
    </xf>
    <xf numFmtId="0" fontId="5" fillId="0" borderId="0" xfId="0" applyFont="1"/>
    <xf numFmtId="44" fontId="1" fillId="0" borderId="2" xfId="5" applyFont="1" applyBorder="1" applyAlignment="1">
      <alignment horizontal="center"/>
    </xf>
    <xf numFmtId="44" fontId="3" fillId="0" borderId="2" xfId="5" applyFont="1" applyBorder="1" applyAlignment="1"/>
    <xf numFmtId="49" fontId="0" fillId="0" borderId="0" xfId="0" applyNumberFormat="1" applyBorder="1" applyAlignment="1">
      <alignment horizontal="center"/>
    </xf>
    <xf numFmtId="39" fontId="3" fillId="0" borderId="2" xfId="5" applyNumberFormat="1" applyFont="1" applyBorder="1" applyAlignment="1">
      <alignment horizontal="right"/>
    </xf>
    <xf numFmtId="44" fontId="1" fillId="0" borderId="3" xfId="5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4" fontId="1" fillId="0" borderId="2" xfId="5" quotePrefix="1" applyFont="1" applyBorder="1" applyAlignment="1">
      <alignment horizontal="center"/>
    </xf>
    <xf numFmtId="44" fontId="2" fillId="0" borderId="0" xfId="5" applyBorder="1" applyAlignment="1">
      <alignment horizontal="center"/>
    </xf>
    <xf numFmtId="44" fontId="1" fillId="0" borderId="3" xfId="5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" fontId="0" fillId="0" borderId="2" xfId="0" applyNumberFormat="1" applyBorder="1" applyAlignment="1">
      <alignment horizontal="right"/>
    </xf>
    <xf numFmtId="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/>
    <xf numFmtId="4" fontId="4" fillId="0" borderId="0" xfId="0" applyNumberFormat="1" applyFont="1" applyAlignment="1">
      <alignment horizontal="right"/>
    </xf>
    <xf numFmtId="44" fontId="4" fillId="0" borderId="0" xfId="5" applyFont="1" applyBorder="1" applyAlignment="1">
      <alignment horizontal="center"/>
    </xf>
    <xf numFmtId="44" fontId="4" fillId="0" borderId="2" xfId="5" applyFont="1" applyBorder="1" applyAlignment="1"/>
    <xf numFmtId="4" fontId="2" fillId="0" borderId="0" xfId="5" applyNumberFormat="1" applyFont="1" applyBorder="1" applyAlignment="1">
      <alignment horizontal="left"/>
    </xf>
    <xf numFmtId="39" fontId="2" fillId="0" borderId="2" xfId="5" applyNumberFormat="1" applyBorder="1" applyAlignment="1">
      <alignment horizontal="right"/>
    </xf>
    <xf numFmtId="0" fontId="3" fillId="0" borderId="0" xfId="0" applyFont="1" applyBorder="1" applyAlignment="1">
      <alignment horizontal="center"/>
    </xf>
    <xf numFmtId="44" fontId="2" fillId="0" borderId="0" xfId="5" quotePrefix="1" applyFont="1" applyBorder="1" applyAlignment="1">
      <alignment horizontal="center"/>
    </xf>
    <xf numFmtId="49" fontId="0" fillId="0" borderId="0" xfId="0" quotePrefix="1" applyNumberFormat="1" applyBorder="1" applyAlignment="1">
      <alignment horizontal="center"/>
    </xf>
    <xf numFmtId="44" fontId="3" fillId="0" borderId="0" xfId="5" applyFont="1" applyBorder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4" fontId="7" fillId="0" borderId="0" xfId="5" applyFont="1" applyAlignment="1">
      <alignment horizontal="center" vertical="center" wrapText="1"/>
    </xf>
    <xf numFmtId="44" fontId="7" fillId="0" borderId="0" xfId="5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4" fontId="3" fillId="0" borderId="0" xfId="0" applyNumberFormat="1" applyFont="1" applyBorder="1" applyAlignment="1">
      <alignment horizontal="center"/>
    </xf>
    <xf numFmtId="44" fontId="2" fillId="0" borderId="0" xfId="5" applyBorder="1" applyAlignment="1">
      <alignment horizontal="right"/>
    </xf>
    <xf numFmtId="4" fontId="3" fillId="0" borderId="0" xfId="0" applyNumberFormat="1" applyFont="1" applyBorder="1" applyAlignment="1">
      <alignment horizontal="left"/>
    </xf>
    <xf numFmtId="0" fontId="0" fillId="0" borderId="0" xfId="0" applyAlignment="1">
      <alignment wrapText="1"/>
    </xf>
    <xf numFmtId="44" fontId="0" fillId="0" borderId="0" xfId="0" applyNumberFormat="1"/>
    <xf numFmtId="0" fontId="8" fillId="0" borderId="0" xfId="0" applyFont="1"/>
    <xf numFmtId="0" fontId="9" fillId="0" borderId="0" xfId="0" applyFont="1"/>
    <xf numFmtId="44" fontId="10" fillId="0" borderId="1" xfId="0" applyNumberFormat="1" applyFont="1" applyBorder="1" applyAlignment="1">
      <alignment horizontal="center"/>
    </xf>
    <xf numFmtId="44" fontId="11" fillId="0" borderId="0" xfId="5" applyFont="1" applyAlignment="1">
      <alignment horizontal="right"/>
    </xf>
    <xf numFmtId="0" fontId="11" fillId="0" borderId="0" xfId="0" applyFont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44" fontId="13" fillId="0" borderId="3" xfId="5" applyFont="1" applyBorder="1"/>
    <xf numFmtId="44" fontId="13" fillId="0" borderId="0" xfId="5" applyFont="1" applyBorder="1"/>
    <xf numFmtId="44" fontId="13" fillId="0" borderId="0" xfId="5" applyNumberFormat="1" applyFont="1" applyBorder="1" applyAlignment="1">
      <alignment horizontal="center"/>
    </xf>
    <xf numFmtId="44" fontId="6" fillId="0" borderId="2" xfId="0" applyNumberFormat="1" applyFont="1" applyBorder="1"/>
    <xf numFmtId="44" fontId="13" fillId="0" borderId="0" xfId="5" applyFont="1" applyBorder="1" applyAlignment="1">
      <alignment horizontal="right"/>
    </xf>
    <xf numFmtId="44" fontId="6" fillId="0" borderId="3" xfId="5" applyFont="1" applyBorder="1"/>
    <xf numFmtId="0" fontId="13" fillId="0" borderId="0" xfId="0" applyFont="1" applyBorder="1"/>
    <xf numFmtId="44" fontId="13" fillId="0" borderId="7" xfId="5" applyFont="1" applyBorder="1"/>
    <xf numFmtId="44" fontId="13" fillId="0" borderId="1" xfId="5" applyFont="1" applyBorder="1"/>
    <xf numFmtId="44" fontId="13" fillId="0" borderId="1" xfId="5" applyNumberFormat="1" applyFont="1" applyBorder="1" applyAlignment="1">
      <alignment horizontal="center"/>
    </xf>
    <xf numFmtId="44" fontId="6" fillId="0" borderId="8" xfId="0" applyNumberFormat="1" applyFont="1" applyBorder="1"/>
    <xf numFmtId="0" fontId="13" fillId="0" borderId="0" xfId="0" applyFont="1"/>
    <xf numFmtId="0" fontId="6" fillId="0" borderId="0" xfId="0" applyFont="1"/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44" fontId="1" fillId="0" borderId="0" xfId="5" applyFont="1" applyBorder="1" applyAlignment="1">
      <alignment horizontal="center"/>
    </xf>
    <xf numFmtId="44" fontId="11" fillId="0" borderId="0" xfId="5" quotePrefix="1" applyFont="1" applyAlignment="1">
      <alignment horizontal="left"/>
    </xf>
    <xf numFmtId="0" fontId="0" fillId="0" borderId="0" xfId="0" applyAlignment="1"/>
    <xf numFmtId="0" fontId="11" fillId="0" borderId="0" xfId="0" applyFont="1" applyAlignment="1"/>
    <xf numFmtId="44" fontId="2" fillId="0" borderId="0" xfId="5" applyAlignment="1"/>
    <xf numFmtId="44" fontId="2" fillId="0" borderId="1" xfId="5" applyBorder="1" applyAlignment="1"/>
    <xf numFmtId="44" fontId="2" fillId="0" borderId="1" xfId="5" applyFont="1" applyBorder="1" applyAlignment="1"/>
    <xf numFmtId="0" fontId="0" fillId="0" borderId="1" xfId="0" applyBorder="1" applyAlignment="1"/>
    <xf numFmtId="0" fontId="0" fillId="0" borderId="0" xfId="0" applyBorder="1" applyAlignment="1"/>
    <xf numFmtId="44" fontId="3" fillId="0" borderId="0" xfId="5" applyFont="1" applyBorder="1" applyAlignment="1"/>
    <xf numFmtId="44" fontId="11" fillId="0" borderId="0" xfId="5" applyFont="1" applyAlignment="1"/>
    <xf numFmtId="44" fontId="11" fillId="0" borderId="0" xfId="5" quotePrefix="1" applyFont="1" applyAlignment="1"/>
    <xf numFmtId="164" fontId="2" fillId="0" borderId="1" xfId="5" applyNumberFormat="1" applyBorder="1" applyAlignment="1">
      <alignment horizontal="center"/>
    </xf>
    <xf numFmtId="44" fontId="2" fillId="0" borderId="1" xfId="5" applyBorder="1" applyAlignment="1">
      <alignment horizontal="right"/>
    </xf>
    <xf numFmtId="44" fontId="2" fillId="0" borderId="1" xfId="5" applyNumberFormat="1" applyBorder="1" applyAlignment="1">
      <alignment horizontal="center"/>
    </xf>
    <xf numFmtId="44" fontId="2" fillId="0" borderId="1" xfId="5" applyBorder="1" applyAlignment="1">
      <alignment horizontal="center"/>
    </xf>
    <xf numFmtId="0" fontId="5" fillId="0" borderId="0" xfId="0" applyFont="1" applyAlignment="1"/>
    <xf numFmtId="0" fontId="0" fillId="0" borderId="2" xfId="0" applyBorder="1" applyAlignment="1"/>
    <xf numFmtId="44" fontId="2" fillId="0" borderId="3" xfId="5" applyBorder="1" applyAlignment="1"/>
    <xf numFmtId="44" fontId="2" fillId="0" borderId="2" xfId="5" applyBorder="1" applyAlignment="1"/>
    <xf numFmtId="44" fontId="2" fillId="0" borderId="0" xfId="5" applyBorder="1" applyAlignment="1"/>
    <xf numFmtId="2" fontId="0" fillId="0" borderId="2" xfId="0" applyNumberFormat="1" applyBorder="1" applyAlignment="1"/>
    <xf numFmtId="44" fontId="3" fillId="0" borderId="3" xfId="5" applyFont="1" applyBorder="1" applyAlignment="1"/>
    <xf numFmtId="4" fontId="0" fillId="0" borderId="2" xfId="0" applyNumberFormat="1" applyBorder="1" applyAlignment="1"/>
    <xf numFmtId="4" fontId="0" fillId="0" borderId="0" xfId="0" applyNumberFormat="1" applyAlignment="1"/>
    <xf numFmtId="4" fontId="0" fillId="0" borderId="0" xfId="0" applyNumberFormat="1" applyBorder="1" applyAlignment="1"/>
    <xf numFmtId="44" fontId="2" fillId="0" borderId="0" xfId="5" applyFont="1" applyBorder="1" applyAlignment="1"/>
    <xf numFmtId="0" fontId="4" fillId="0" borderId="0" xfId="0" applyFont="1" applyAlignment="1"/>
    <xf numFmtId="4" fontId="4" fillId="0" borderId="2" xfId="0" applyNumberFormat="1" applyFont="1" applyBorder="1" applyAlignment="1"/>
    <xf numFmtId="4" fontId="4" fillId="0" borderId="0" xfId="0" applyNumberFormat="1" applyFont="1" applyAlignment="1"/>
    <xf numFmtId="4" fontId="3" fillId="0" borderId="2" xfId="0" applyNumberFormat="1" applyFont="1" applyBorder="1" applyAlignment="1"/>
    <xf numFmtId="4" fontId="3" fillId="0" borderId="0" xfId="0" applyNumberFormat="1" applyFont="1" applyBorder="1" applyAlignment="1"/>
    <xf numFmtId="44" fontId="4" fillId="0" borderId="3" xfId="5" applyFont="1" applyBorder="1" applyAlignment="1"/>
    <xf numFmtId="4" fontId="3" fillId="0" borderId="0" xfId="0" applyNumberFormat="1" applyFont="1" applyAlignment="1"/>
    <xf numFmtId="44" fontId="4" fillId="0" borderId="0" xfId="5" applyFont="1" applyBorder="1" applyAlignment="1"/>
    <xf numFmtId="44" fontId="2" fillId="0" borderId="0" xfId="5" quotePrefix="1" applyFont="1" applyBorder="1" applyAlignment="1"/>
    <xf numFmtId="39" fontId="3" fillId="0" borderId="2" xfId="5" applyNumberFormat="1" applyFont="1" applyBorder="1" applyAlignment="1"/>
    <xf numFmtId="39" fontId="4" fillId="0" borderId="0" xfId="5" applyNumberFormat="1" applyFont="1" applyBorder="1" applyAlignment="1"/>
    <xf numFmtId="2" fontId="3" fillId="0" borderId="2" xfId="0" applyNumberFormat="1" applyFont="1" applyBorder="1" applyAlignment="1"/>
    <xf numFmtId="39" fontId="3" fillId="0" borderId="0" xfId="5" applyNumberFormat="1" applyFont="1" applyBorder="1" applyAlignment="1"/>
    <xf numFmtId="39" fontId="2" fillId="0" borderId="0" xfId="5" applyNumberFormat="1" applyBorder="1" applyAlignment="1"/>
    <xf numFmtId="44" fontId="3" fillId="0" borderId="7" xfId="5" applyFont="1" applyBorder="1" applyAlignment="1"/>
    <xf numFmtId="44" fontId="3" fillId="0" borderId="8" xfId="5" applyFont="1" applyBorder="1" applyAlignment="1"/>
    <xf numFmtId="44" fontId="10" fillId="0" borderId="7" xfId="5" applyFont="1" applyBorder="1" applyAlignment="1"/>
    <xf numFmtId="44" fontId="10" fillId="0" borderId="8" xfId="5" applyFont="1" applyBorder="1" applyAlignment="1"/>
    <xf numFmtId="0" fontId="0" fillId="0" borderId="8" xfId="0" applyBorder="1" applyAlignment="1"/>
    <xf numFmtId="44" fontId="2" fillId="0" borderId="7" xfId="5" applyBorder="1" applyAlignment="1"/>
    <xf numFmtId="44" fontId="3" fillId="0" borderId="1" xfId="5" applyFont="1" applyBorder="1" applyAlignment="1"/>
    <xf numFmtId="44" fontId="4" fillId="0" borderId="0" xfId="5" applyFont="1" applyAlignment="1"/>
    <xf numFmtId="0" fontId="11" fillId="0" borderId="0" xfId="0" applyFont="1" applyBorder="1" applyAlignment="1"/>
    <xf numFmtId="44" fontId="10" fillId="0" borderId="0" xfId="5" applyFont="1" applyAlignment="1"/>
    <xf numFmtId="0" fontId="10" fillId="0" borderId="0" xfId="0" applyFont="1" applyAlignment="1"/>
    <xf numFmtId="44" fontId="11" fillId="0" borderId="0" xfId="5" applyFont="1" applyBorder="1" applyAlignment="1"/>
    <xf numFmtId="17" fontId="11" fillId="0" borderId="0" xfId="0" applyNumberFormat="1" applyFont="1" applyAlignment="1"/>
    <xf numFmtId="44" fontId="2" fillId="0" borderId="3" xfId="5" applyBorder="1" applyAlignment="1">
      <alignment horizontal="center"/>
    </xf>
    <xf numFmtId="37" fontId="2" fillId="0" borderId="3" xfId="5" applyNumberFormat="1" applyBorder="1" applyAlignment="1">
      <alignment horizontal="center"/>
    </xf>
    <xf numFmtId="44" fontId="2" fillId="0" borderId="2" xfId="5" applyBorder="1" applyAlignment="1">
      <alignment horizontal="center"/>
    </xf>
    <xf numFmtId="44" fontId="2" fillId="0" borderId="2" xfId="5" applyNumberFormat="1" applyBorder="1" applyAlignment="1">
      <alignment horizontal="center"/>
    </xf>
    <xf numFmtId="0" fontId="0" fillId="0" borderId="3" xfId="0" applyBorder="1" applyAlignment="1">
      <alignment horizontal="center"/>
    </xf>
    <xf numFmtId="44" fontId="2" fillId="0" borderId="2" xfId="5" applyBorder="1" applyAlignment="1">
      <alignment horizontal="right"/>
    </xf>
    <xf numFmtId="44" fontId="2" fillId="0" borderId="2" xfId="5" applyFont="1" applyBorder="1" applyAlignment="1">
      <alignment horizontal="right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164" fontId="2" fillId="0" borderId="0" xfId="5" applyNumberFormat="1" applyBorder="1" applyAlignment="1">
      <alignment horizontal="center"/>
    </xf>
    <xf numFmtId="0" fontId="0" fillId="0" borderId="7" xfId="0" applyBorder="1" applyAlignment="1">
      <alignment horizontal="center"/>
    </xf>
    <xf numFmtId="44" fontId="2" fillId="0" borderId="8" xfId="5" applyBorder="1" applyAlignment="1"/>
    <xf numFmtId="44" fontId="2" fillId="0" borderId="8" xfId="5" applyNumberFormat="1" applyBorder="1" applyAlignment="1">
      <alignment horizontal="center"/>
    </xf>
    <xf numFmtId="44" fontId="11" fillId="0" borderId="0" xfId="5" quotePrefix="1" applyNumberFormat="1" applyFont="1" applyAlignment="1"/>
    <xf numFmtId="44" fontId="19" fillId="0" borderId="0" xfId="5" applyFont="1" applyAlignment="1"/>
    <xf numFmtId="0" fontId="4" fillId="0" borderId="0" xfId="0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0" xfId="0" applyAlignment="1">
      <alignment horizontal="left"/>
    </xf>
    <xf numFmtId="44" fontId="2" fillId="0" borderId="0" xfId="5" quotePrefix="1" applyFont="1" applyBorder="1" applyAlignment="1">
      <alignment horizontal="left"/>
    </xf>
    <xf numFmtId="0" fontId="2" fillId="0" borderId="0" xfId="5" quotePrefix="1" applyNumberFormat="1" applyFont="1" applyBorder="1" applyAlignment="1"/>
    <xf numFmtId="0" fontId="2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44" fontId="2" fillId="0" borderId="2" xfId="5" applyFont="1" applyBorder="1" applyAlignment="1"/>
    <xf numFmtId="0" fontId="21" fillId="2" borderId="0" xfId="1"/>
    <xf numFmtId="0" fontId="21" fillId="3" borderId="0" xfId="2"/>
    <xf numFmtId="164" fontId="0" fillId="0" borderId="0" xfId="0" applyNumberFormat="1"/>
    <xf numFmtId="0" fontId="0" fillId="0" borderId="0" xfId="0" applyFill="1"/>
    <xf numFmtId="0" fontId="22" fillId="5" borderId="0" xfId="4" applyFont="1" applyAlignment="1">
      <alignment horizontal="center" vertical="top"/>
    </xf>
    <xf numFmtId="0" fontId="21" fillId="3" borderId="0" xfId="2" applyAlignment="1">
      <alignment horizontal="center"/>
    </xf>
    <xf numFmtId="0" fontId="4" fillId="6" borderId="0" xfId="0" applyFont="1" applyFill="1" applyAlignment="1">
      <alignment horizontal="center"/>
    </xf>
    <xf numFmtId="0" fontId="21" fillId="3" borderId="0" xfId="2" applyAlignment="1">
      <alignment horizontal="right"/>
    </xf>
    <xf numFmtId="0" fontId="21" fillId="2" borderId="0" xfId="1" applyAlignment="1">
      <alignment horizontal="right"/>
    </xf>
    <xf numFmtId="0" fontId="22" fillId="5" borderId="0" xfId="4" applyFont="1" applyAlignment="1">
      <alignment horizontal="center"/>
    </xf>
    <xf numFmtId="0" fontId="22" fillId="4" borderId="0" xfId="3" applyFont="1" applyAlignment="1">
      <alignment horizontal="center"/>
    </xf>
    <xf numFmtId="0" fontId="21" fillId="2" borderId="0" xfId="1" applyAlignment="1">
      <alignment horizontal="left"/>
    </xf>
    <xf numFmtId="0" fontId="23" fillId="3" borderId="0" xfId="2" applyFont="1" applyAlignment="1">
      <alignment horizontal="left"/>
    </xf>
    <xf numFmtId="0" fontId="24" fillId="3" borderId="0" xfId="2" applyFont="1" applyAlignment="1">
      <alignment horizontal="left"/>
    </xf>
    <xf numFmtId="0" fontId="24" fillId="3" borderId="0" xfId="2" applyFont="1" applyAlignment="1">
      <alignment horizontal="right"/>
    </xf>
    <xf numFmtId="0" fontId="24" fillId="3" borderId="0" xfId="2" applyFont="1"/>
    <xf numFmtId="0" fontId="24" fillId="3" borderId="0" xfId="2" applyFont="1" applyAlignment="1">
      <alignment horizontal="center"/>
    </xf>
    <xf numFmtId="0" fontId="24" fillId="3" borderId="0" xfId="2" applyFont="1" applyAlignment="1"/>
    <xf numFmtId="0" fontId="20" fillId="0" borderId="0" xfId="0" applyFont="1"/>
    <xf numFmtId="0" fontId="25" fillId="2" borderId="0" xfId="1" applyFont="1" applyAlignment="1"/>
    <xf numFmtId="0" fontId="24" fillId="2" borderId="0" xfId="1" applyFont="1"/>
    <xf numFmtId="0" fontId="24" fillId="2" borderId="0" xfId="1" applyFont="1" applyAlignment="1">
      <alignment horizontal="right"/>
    </xf>
    <xf numFmtId="164" fontId="0" fillId="0" borderId="0" xfId="0" applyNumberFormat="1" applyAlignment="1"/>
    <xf numFmtId="0" fontId="21" fillId="3" borderId="0" xfId="2" applyBorder="1" applyAlignment="1">
      <alignment horizontal="right"/>
    </xf>
    <xf numFmtId="0" fontId="24" fillId="3" borderId="0" xfId="2" applyFont="1" applyBorder="1" applyAlignment="1">
      <alignment horizontal="right"/>
    </xf>
    <xf numFmtId="0" fontId="25" fillId="2" borderId="0" xfId="1" applyFont="1" applyBorder="1" applyAlignment="1">
      <alignment horizontal="left"/>
    </xf>
    <xf numFmtId="0" fontId="21" fillId="2" borderId="0" xfId="1" applyBorder="1" applyAlignment="1"/>
    <xf numFmtId="0" fontId="22" fillId="4" borderId="0" xfId="3" applyFont="1" applyBorder="1" applyAlignment="1">
      <alignment horizontal="center" vertical="top"/>
    </xf>
    <xf numFmtId="164" fontId="0" fillId="0" borderId="0" xfId="0" applyNumberFormat="1" applyBorder="1" applyAlignment="1">
      <alignment horizontal="right"/>
    </xf>
    <xf numFmtId="17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/>
    <xf numFmtId="0" fontId="2" fillId="0" borderId="0" xfId="0" applyFont="1" applyBorder="1" applyAlignment="1">
      <alignment horizontal="center"/>
    </xf>
    <xf numFmtId="49" fontId="2" fillId="0" borderId="0" xfId="0" quotePrefix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4" fillId="0" borderId="6" xfId="0" applyFont="1" applyBorder="1" applyAlignment="1">
      <alignment wrapText="1"/>
    </xf>
    <xf numFmtId="44" fontId="4" fillId="0" borderId="0" xfId="5" applyFont="1" applyBorder="1" applyAlignment="1">
      <alignment horizontal="center" vertical="center" wrapText="1"/>
    </xf>
    <xf numFmtId="2" fontId="0" fillId="0" borderId="0" xfId="0" applyNumberFormat="1" applyBorder="1" applyAlignment="1"/>
    <xf numFmtId="0" fontId="4" fillId="0" borderId="0" xfId="0" applyFont="1" applyBorder="1" applyAlignment="1"/>
    <xf numFmtId="2" fontId="4" fillId="0" borderId="0" xfId="0" applyNumberFormat="1" applyFont="1" applyBorder="1" applyAlignment="1"/>
    <xf numFmtId="0" fontId="2" fillId="0" borderId="0" xfId="0" applyFont="1" applyBorder="1" applyAlignment="1"/>
    <xf numFmtId="39" fontId="2" fillId="0" borderId="0" xfId="5" applyNumberFormat="1" applyFont="1" applyBorder="1" applyAlignment="1">
      <alignment horizontal="right"/>
    </xf>
    <xf numFmtId="39" fontId="2" fillId="0" borderId="0" xfId="5" applyNumberFormat="1" applyFont="1" applyBorder="1" applyAlignment="1"/>
    <xf numFmtId="2" fontId="2" fillId="0" borderId="0" xfId="0" applyNumberFormat="1" applyFont="1" applyBorder="1" applyAlignment="1"/>
    <xf numFmtId="44" fontId="2" fillId="0" borderId="3" xfId="5" applyFont="1" applyBorder="1" applyAlignment="1"/>
    <xf numFmtId="0" fontId="4" fillId="0" borderId="7" xfId="0" quotePrefix="1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wrapText="1"/>
    </xf>
    <xf numFmtId="0" fontId="4" fillId="0" borderId="8" xfId="0" quotePrefix="1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 wrapText="1"/>
    </xf>
    <xf numFmtId="0" fontId="4" fillId="0" borderId="11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44" fontId="7" fillId="0" borderId="4" xfId="5" applyFont="1" applyBorder="1" applyAlignment="1">
      <alignment horizontal="center" vertical="center" wrapText="1"/>
    </xf>
    <xf numFmtId="44" fontId="7" fillId="0" borderId="5" xfId="5" applyFont="1" applyBorder="1" applyAlignment="1">
      <alignment horizontal="center" vertical="center" wrapText="1"/>
    </xf>
    <xf numFmtId="44" fontId="7" fillId="0" borderId="6" xfId="5" applyFont="1" applyBorder="1" applyAlignment="1">
      <alignment horizontal="center" vertical="center" wrapText="1"/>
    </xf>
    <xf numFmtId="44" fontId="4" fillId="0" borderId="7" xfId="5" quotePrefix="1" applyFont="1" applyBorder="1" applyAlignment="1">
      <alignment horizontal="center" wrapText="1"/>
    </xf>
    <xf numFmtId="44" fontId="4" fillId="0" borderId="1" xfId="5" quotePrefix="1" applyFont="1" applyBorder="1" applyAlignment="1">
      <alignment horizontal="center" wrapText="1"/>
    </xf>
    <xf numFmtId="44" fontId="4" fillId="0" borderId="8" xfId="5" quotePrefix="1" applyFont="1" applyBorder="1" applyAlignment="1">
      <alignment horizontal="center" wrapText="1"/>
    </xf>
    <xf numFmtId="44" fontId="4" fillId="0" borderId="10" xfId="5" applyFont="1" applyBorder="1" applyAlignment="1">
      <alignment horizontal="center" wrapText="1"/>
    </xf>
    <xf numFmtId="44" fontId="4" fillId="0" borderId="9" xfId="5" applyFont="1" applyBorder="1" applyAlignment="1">
      <alignment horizontal="center" wrapText="1"/>
    </xf>
    <xf numFmtId="44" fontId="4" fillId="0" borderId="11" xfId="5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6" fontId="11" fillId="0" borderId="0" xfId="0" applyNumberFormat="1" applyFont="1" applyBorder="1" applyAlignment="1">
      <alignment horizontal="left"/>
    </xf>
    <xf numFmtId="44" fontId="2" fillId="0" borderId="0" xfId="5" applyNumberFormat="1" applyBorder="1" applyAlignment="1">
      <alignment horizontal="center"/>
    </xf>
    <xf numFmtId="164" fontId="11" fillId="0" borderId="0" xfId="5" applyNumberFormat="1" applyFont="1" applyBorder="1" applyAlignment="1"/>
    <xf numFmtId="44" fontId="11" fillId="0" borderId="0" xfId="5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6">
    <cellStyle name="20% - Accent3" xfId="1" builtinId="38"/>
    <cellStyle name="40% - Accent2" xfId="2" builtinId="35"/>
    <cellStyle name="40% - Accent3" xfId="3" builtinId="39"/>
    <cellStyle name="40% - Accent5" xfId="4" builtinId="47"/>
    <cellStyle name="Currency" xfId="5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J70"/>
  <sheetViews>
    <sheetView tabSelected="1" zoomScaleNormal="100" workbookViewId="0">
      <selection activeCell="T51" sqref="T51"/>
    </sheetView>
  </sheetViews>
  <sheetFormatPr defaultColWidth="9.1796875" defaultRowHeight="12.5" x14ac:dyDescent="0.25"/>
  <cols>
    <col min="1" max="1" width="8.26953125" style="75" customWidth="1"/>
    <col min="2" max="2" width="10.54296875" style="77" customWidth="1"/>
    <col min="3" max="3" width="3.81640625" style="2" hidden="1" customWidth="1"/>
    <col min="4" max="5" width="5.7265625" style="2" customWidth="1"/>
    <col min="6" max="6" width="12" style="77" customWidth="1"/>
    <col min="7" max="7" width="1.7265625" style="75" customWidth="1"/>
    <col min="8" max="8" width="10.54296875" style="77" customWidth="1"/>
    <col min="9" max="9" width="4.54296875" style="2" hidden="1" customWidth="1"/>
    <col min="10" max="10" width="5.7265625" style="2" customWidth="1"/>
    <col min="11" max="11" width="10.54296875" style="77" customWidth="1"/>
    <col min="12" max="12" width="1.7265625" style="75" customWidth="1"/>
    <col min="13" max="13" width="10.54296875" style="77" customWidth="1"/>
    <col min="14" max="14" width="6.1796875" style="2" hidden="1" customWidth="1"/>
    <col min="15" max="15" width="5.7265625" style="2" customWidth="1"/>
    <col min="16" max="16" width="10.7265625" style="75" customWidth="1"/>
    <col min="17" max="17" width="1.7265625" style="75" customWidth="1"/>
    <col min="18" max="18" width="10.54296875" style="77" customWidth="1"/>
    <col min="19" max="19" width="6.1796875" style="77" customWidth="1"/>
    <col min="20" max="20" width="10.7265625" style="75" customWidth="1"/>
    <col min="21" max="21" width="1.26953125" style="75" customWidth="1"/>
    <col min="22" max="22" width="3" style="75" customWidth="1"/>
    <col min="23" max="23" width="5.7265625" style="75" customWidth="1"/>
    <col min="24" max="24" width="10.7265625" style="75" customWidth="1"/>
    <col min="25" max="25" width="9.6328125" style="75" bestFit="1" customWidth="1"/>
    <col min="26" max="26" width="1.26953125" style="75" customWidth="1"/>
    <col min="27" max="27" width="9.81640625" style="144" bestFit="1" customWidth="1"/>
    <col min="28" max="28" width="10.54296875" style="75" customWidth="1"/>
    <col min="29" max="29" width="9.6328125" style="75" bestFit="1" customWidth="1"/>
    <col min="30" max="30" width="9.1796875" style="75" customWidth="1"/>
    <col min="31" max="31" width="0.26953125" style="75" customWidth="1"/>
    <col min="32" max="32" width="9.1796875" style="75"/>
    <col min="33" max="33" width="3.453125" style="75" customWidth="1"/>
    <col min="34" max="16384" width="9.1796875" style="75"/>
  </cols>
  <sheetData>
    <row r="1" spans="1:36" ht="18.75" customHeight="1" x14ac:dyDescent="0.4">
      <c r="A1" s="212" t="s">
        <v>54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</row>
    <row r="2" spans="1:36" s="89" customFormat="1" ht="15" customHeight="1" x14ac:dyDescent="0.4">
      <c r="A2" s="148" t="s">
        <v>3</v>
      </c>
      <c r="B2" s="36"/>
      <c r="C2" s="36"/>
      <c r="D2" s="36"/>
      <c r="E2" s="36"/>
      <c r="F2" s="36"/>
      <c r="G2" s="36"/>
      <c r="H2" s="36"/>
      <c r="I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AA2" s="36"/>
    </row>
    <row r="3" spans="1:36" s="89" customFormat="1" ht="12" customHeight="1" x14ac:dyDescent="0.3">
      <c r="A3" s="36" t="s">
        <v>24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AA3" s="36"/>
    </row>
    <row r="4" spans="1:36" ht="10.15" customHeight="1" x14ac:dyDescent="0.25">
      <c r="X4" s="81"/>
      <c r="Y4" s="81"/>
      <c r="Z4" s="81"/>
      <c r="AA4" s="134"/>
      <c r="AB4" s="81"/>
    </row>
    <row r="5" spans="1:36" s="38" customFormat="1" ht="102" customHeight="1" x14ac:dyDescent="0.25">
      <c r="A5" s="37"/>
      <c r="B5" s="213" t="s">
        <v>43</v>
      </c>
      <c r="C5" s="214"/>
      <c r="D5" s="214"/>
      <c r="E5" s="214"/>
      <c r="F5" s="215"/>
      <c r="H5" s="213" t="s">
        <v>41</v>
      </c>
      <c r="I5" s="214"/>
      <c r="J5" s="214"/>
      <c r="K5" s="215"/>
      <c r="M5" s="213" t="s">
        <v>48</v>
      </c>
      <c r="N5" s="214"/>
      <c r="O5" s="214"/>
      <c r="P5" s="215"/>
      <c r="Q5" s="39"/>
      <c r="R5" s="213" t="s">
        <v>42</v>
      </c>
      <c r="S5" s="214"/>
      <c r="T5" s="215"/>
      <c r="U5" s="40"/>
      <c r="V5" s="40" t="s">
        <v>27</v>
      </c>
      <c r="W5" s="40"/>
      <c r="X5" s="40"/>
      <c r="Y5" s="40"/>
      <c r="Z5" s="40" t="s">
        <v>26</v>
      </c>
      <c r="AA5" s="194"/>
      <c r="AB5" s="194"/>
      <c r="AC5" s="37"/>
      <c r="AD5" s="40" t="s">
        <v>27</v>
      </c>
      <c r="AE5" s="40"/>
      <c r="AF5" s="40"/>
      <c r="AG5" s="40"/>
      <c r="AH5" s="40" t="s">
        <v>26</v>
      </c>
      <c r="AI5" s="194"/>
      <c r="AJ5" s="194"/>
    </row>
    <row r="6" spans="1:36" ht="0.75" customHeight="1" x14ac:dyDescent="0.3">
      <c r="A6" s="81"/>
      <c r="B6" s="14" t="s">
        <v>14</v>
      </c>
      <c r="C6" s="5"/>
      <c r="D6" s="5"/>
      <c r="E6" s="5"/>
      <c r="F6" s="10"/>
      <c r="H6" s="14"/>
      <c r="I6" s="15"/>
      <c r="J6" s="15"/>
      <c r="K6" s="16"/>
      <c r="M6" s="18"/>
      <c r="N6" s="5"/>
      <c r="O6" s="5"/>
      <c r="P6" s="90"/>
      <c r="R6" s="18"/>
      <c r="S6" s="73"/>
      <c r="T6" s="90"/>
      <c r="U6" s="81"/>
      <c r="V6" s="15"/>
      <c r="W6" s="15"/>
      <c r="X6" s="81"/>
      <c r="Y6" s="81"/>
      <c r="Z6" s="73"/>
      <c r="AA6" s="134"/>
      <c r="AB6" s="81"/>
      <c r="AC6" s="81"/>
      <c r="AD6" s="15"/>
      <c r="AE6" s="15"/>
      <c r="AF6" s="81"/>
      <c r="AG6" s="81"/>
      <c r="AH6" s="73"/>
      <c r="AI6" s="134"/>
      <c r="AJ6" s="81"/>
    </row>
    <row r="7" spans="1:36" x14ac:dyDescent="0.25">
      <c r="A7" s="5" t="s">
        <v>13</v>
      </c>
      <c r="B7" s="91"/>
      <c r="C7" s="5"/>
      <c r="D7" s="5"/>
      <c r="E7" s="5"/>
      <c r="F7" s="92"/>
      <c r="H7" s="91"/>
      <c r="I7" s="5"/>
      <c r="J7" s="5"/>
      <c r="K7" s="92"/>
      <c r="M7" s="91"/>
      <c r="N7" s="5"/>
      <c r="P7" s="90"/>
      <c r="R7" s="91"/>
      <c r="S7" s="93"/>
      <c r="T7" s="90"/>
      <c r="U7" s="81"/>
      <c r="V7" s="81"/>
      <c r="W7" s="81"/>
      <c r="X7" s="81"/>
      <c r="Y7" s="81"/>
      <c r="Z7" s="93"/>
      <c r="AA7" s="134"/>
      <c r="AB7" s="195"/>
      <c r="AC7" s="81"/>
      <c r="AD7" s="81"/>
      <c r="AE7" s="81"/>
      <c r="AF7" s="81"/>
      <c r="AG7" s="81"/>
      <c r="AH7" s="93"/>
      <c r="AI7" s="134"/>
      <c r="AJ7" s="195"/>
    </row>
    <row r="8" spans="1:36" x14ac:dyDescent="0.25">
      <c r="A8" s="5">
        <v>1</v>
      </c>
      <c r="B8" s="95">
        <v>232.26</v>
      </c>
      <c r="C8" s="5"/>
      <c r="D8" s="5" t="s">
        <v>11</v>
      </c>
      <c r="E8" s="5"/>
      <c r="F8" s="11"/>
      <c r="H8" s="95">
        <v>241.75</v>
      </c>
      <c r="I8" s="17"/>
      <c r="J8" s="33" t="s">
        <v>11</v>
      </c>
      <c r="K8" s="92"/>
      <c r="M8" s="95">
        <v>653.27</v>
      </c>
      <c r="N8" s="5"/>
      <c r="O8" s="5" t="s">
        <v>11</v>
      </c>
      <c r="P8" s="96"/>
      <c r="Q8" s="97"/>
      <c r="R8" s="95">
        <v>232.26</v>
      </c>
      <c r="S8" s="145" t="s">
        <v>11</v>
      </c>
      <c r="T8" s="96"/>
      <c r="U8" s="98"/>
      <c r="V8" s="99"/>
      <c r="W8" s="99"/>
      <c r="X8" s="81"/>
      <c r="Y8" s="81"/>
      <c r="Z8" s="99"/>
      <c r="AA8" s="134"/>
      <c r="AB8" s="195"/>
      <c r="AC8" s="81"/>
      <c r="AD8" s="99"/>
      <c r="AE8" s="99"/>
      <c r="AF8" s="81"/>
      <c r="AG8" s="81"/>
      <c r="AH8" s="99"/>
      <c r="AI8" s="134"/>
      <c r="AJ8" s="195"/>
    </row>
    <row r="9" spans="1:36" x14ac:dyDescent="0.25">
      <c r="A9" s="5">
        <v>2</v>
      </c>
      <c r="B9" s="95">
        <f>SUM(B8*2)</f>
        <v>464.52</v>
      </c>
      <c r="C9" s="5"/>
      <c r="D9" s="5"/>
      <c r="E9" s="5"/>
      <c r="F9" s="11"/>
      <c r="H9" s="95">
        <f>SUM(H8*2)</f>
        <v>483.5</v>
      </c>
      <c r="I9" s="17"/>
      <c r="J9" s="17"/>
      <c r="K9" s="92"/>
      <c r="M9" s="95">
        <f>SUM(M8*2)</f>
        <v>1306.54</v>
      </c>
      <c r="N9" s="5"/>
      <c r="O9" s="5"/>
      <c r="P9" s="96"/>
      <c r="Q9" s="97"/>
      <c r="R9" s="95">
        <f>R8*2</f>
        <v>464.52</v>
      </c>
      <c r="S9" s="82"/>
      <c r="T9" s="96"/>
      <c r="U9" s="98"/>
      <c r="V9" s="99"/>
      <c r="W9" s="93"/>
      <c r="X9" s="81"/>
      <c r="Y9" s="81"/>
      <c r="Z9" s="99"/>
      <c r="AA9" s="134"/>
      <c r="AB9" s="195"/>
      <c r="AC9" s="81"/>
      <c r="AD9" s="99"/>
      <c r="AE9" s="93"/>
      <c r="AF9" s="81"/>
      <c r="AG9" s="81"/>
      <c r="AH9" s="99"/>
      <c r="AI9" s="134"/>
      <c r="AJ9" s="195"/>
    </row>
    <row r="10" spans="1:36" x14ac:dyDescent="0.25">
      <c r="A10" s="5">
        <v>3</v>
      </c>
      <c r="B10" s="95">
        <f>SUM(B8*3)</f>
        <v>696.78</v>
      </c>
      <c r="C10" s="5"/>
      <c r="D10" s="5"/>
      <c r="E10" s="5"/>
      <c r="F10" s="11"/>
      <c r="H10" s="95">
        <f>SUM(H8*3)</f>
        <v>725.25</v>
      </c>
      <c r="I10" s="3"/>
      <c r="J10" s="3"/>
      <c r="K10" s="92"/>
      <c r="M10" s="95">
        <f>SUM(M8*3)</f>
        <v>1959.81</v>
      </c>
      <c r="N10" s="5"/>
      <c r="O10" s="5"/>
      <c r="P10" s="96"/>
      <c r="Q10" s="97"/>
      <c r="R10" s="95">
        <f>R8*3</f>
        <v>696.78</v>
      </c>
      <c r="S10" s="82"/>
      <c r="T10" s="96"/>
      <c r="U10" s="98"/>
      <c r="V10" s="99"/>
      <c r="W10" s="99"/>
      <c r="X10" s="81"/>
      <c r="Y10" s="81"/>
      <c r="Z10" s="99"/>
      <c r="AA10" s="134"/>
      <c r="AB10" s="195"/>
      <c r="AC10" s="81"/>
      <c r="AD10" s="99"/>
      <c r="AE10" s="99"/>
      <c r="AF10" s="81"/>
      <c r="AG10" s="81"/>
      <c r="AH10" s="99"/>
      <c r="AI10" s="134"/>
      <c r="AJ10" s="195"/>
    </row>
    <row r="11" spans="1:36" x14ac:dyDescent="0.25">
      <c r="A11" s="5">
        <v>4</v>
      </c>
      <c r="B11" s="95">
        <f>SUM(B8*4)</f>
        <v>929.04</v>
      </c>
      <c r="C11" s="5"/>
      <c r="D11" s="5"/>
      <c r="E11" s="5"/>
      <c r="F11" s="11"/>
      <c r="H11" s="95">
        <f>SUM(H8*4)</f>
        <v>967</v>
      </c>
      <c r="I11" s="3"/>
      <c r="J11" s="3"/>
      <c r="K11" s="92"/>
      <c r="M11" s="95">
        <f>SUM(M8*4)</f>
        <v>2613.08</v>
      </c>
      <c r="N11" s="5"/>
      <c r="O11" s="5"/>
      <c r="P11" s="96"/>
      <c r="Q11" s="97"/>
      <c r="R11" s="95">
        <f>R8*4</f>
        <v>929.04</v>
      </c>
      <c r="S11" s="82"/>
      <c r="T11" s="96"/>
      <c r="U11" s="98"/>
      <c r="V11" s="99"/>
      <c r="W11" s="99"/>
      <c r="X11" s="81"/>
      <c r="Y11" s="81"/>
      <c r="Z11" s="99"/>
      <c r="AA11" s="134"/>
      <c r="AB11" s="195"/>
      <c r="AC11" s="81"/>
      <c r="AD11" s="99"/>
      <c r="AE11" s="99"/>
      <c r="AF11" s="81"/>
      <c r="AG11" s="81"/>
      <c r="AH11" s="99"/>
      <c r="AI11" s="134"/>
      <c r="AJ11" s="195"/>
    </row>
    <row r="12" spans="1:36" x14ac:dyDescent="0.25">
      <c r="A12" s="5">
        <v>5</v>
      </c>
      <c r="B12" s="95">
        <f>SUM(B8*5)</f>
        <v>1161.3</v>
      </c>
      <c r="C12" s="5"/>
      <c r="D12" s="5"/>
      <c r="E12" s="5"/>
      <c r="F12" s="11"/>
      <c r="H12" s="95">
        <f>SUM(H8*5)</f>
        <v>1208.75</v>
      </c>
      <c r="I12" s="3"/>
      <c r="J12" s="3"/>
      <c r="K12" s="92"/>
      <c r="M12" s="95">
        <f>SUM(M8*5)</f>
        <v>3266.35</v>
      </c>
      <c r="N12" s="5"/>
      <c r="O12" s="5"/>
      <c r="P12" s="96"/>
      <c r="Q12" s="97"/>
      <c r="R12" s="95">
        <f>R8*5</f>
        <v>1161.3</v>
      </c>
      <c r="S12" s="82"/>
      <c r="T12" s="96"/>
      <c r="U12" s="98"/>
      <c r="V12" s="99"/>
      <c r="W12" s="99"/>
      <c r="X12" s="81"/>
      <c r="Y12" s="81"/>
      <c r="Z12" s="99"/>
      <c r="AA12" s="134"/>
      <c r="AB12" s="195"/>
      <c r="AC12" s="81"/>
      <c r="AD12" s="99"/>
      <c r="AE12" s="99"/>
      <c r="AF12" s="81"/>
      <c r="AG12" s="81"/>
      <c r="AH12" s="99"/>
      <c r="AI12" s="134"/>
      <c r="AJ12" s="195"/>
    </row>
    <row r="13" spans="1:36" x14ac:dyDescent="0.25">
      <c r="A13" s="5">
        <v>6</v>
      </c>
      <c r="B13" s="95">
        <f>SUM(B8*6)</f>
        <v>1393.56</v>
      </c>
      <c r="C13" s="5"/>
      <c r="D13" s="5"/>
      <c r="E13" s="5"/>
      <c r="F13" s="11"/>
      <c r="H13" s="95">
        <f>SUM(H8*6)</f>
        <v>1450.5</v>
      </c>
      <c r="I13" s="3"/>
      <c r="J13" s="3"/>
      <c r="K13" s="92"/>
      <c r="M13" s="95">
        <f>SUM(M8*6)</f>
        <v>3919.62</v>
      </c>
      <c r="N13" s="5"/>
      <c r="O13" s="5"/>
      <c r="P13" s="96"/>
      <c r="Q13" s="97"/>
      <c r="R13" s="95">
        <f>R8*6</f>
        <v>1393.56</v>
      </c>
      <c r="S13" s="82"/>
      <c r="T13" s="96"/>
      <c r="U13" s="98"/>
      <c r="V13" s="99"/>
      <c r="W13" s="99"/>
      <c r="X13" s="81"/>
      <c r="Y13" s="81"/>
      <c r="Z13" s="99"/>
      <c r="AA13" s="134"/>
      <c r="AB13" s="195"/>
      <c r="AC13" s="81"/>
      <c r="AD13" s="99"/>
      <c r="AE13" s="99"/>
      <c r="AF13" s="81"/>
      <c r="AG13" s="81"/>
      <c r="AH13" s="99"/>
      <c r="AI13" s="134"/>
      <c r="AJ13" s="195"/>
    </row>
    <row r="14" spans="1:36" x14ac:dyDescent="0.25">
      <c r="A14" s="5">
        <v>7</v>
      </c>
      <c r="B14" s="95">
        <f>SUM(B8*7)</f>
        <v>1625.82</v>
      </c>
      <c r="C14" s="5"/>
      <c r="D14" s="5"/>
      <c r="E14" s="5"/>
      <c r="F14" s="11"/>
      <c r="H14" s="95">
        <f>SUM(H8*7)</f>
        <v>1692.25</v>
      </c>
      <c r="I14" s="3"/>
      <c r="J14" s="3"/>
      <c r="K14" s="92"/>
      <c r="M14" s="95">
        <f>SUM(M8*7)</f>
        <v>4572.8899999999994</v>
      </c>
      <c r="N14" s="5"/>
      <c r="O14" s="5"/>
      <c r="P14" s="96"/>
      <c r="Q14" s="97"/>
      <c r="R14" s="95">
        <f>R8*7</f>
        <v>1625.82</v>
      </c>
      <c r="S14" s="82"/>
      <c r="T14" s="96"/>
      <c r="U14" s="98"/>
      <c r="V14" s="99"/>
      <c r="W14" s="99"/>
      <c r="X14" s="81"/>
      <c r="Y14" s="81"/>
      <c r="Z14" s="99"/>
      <c r="AA14" s="134"/>
      <c r="AB14" s="195"/>
      <c r="AC14" s="81"/>
      <c r="AD14" s="99"/>
      <c r="AE14" s="99"/>
      <c r="AF14" s="81"/>
      <c r="AG14" s="81"/>
      <c r="AH14" s="99"/>
      <c r="AI14" s="134"/>
      <c r="AJ14" s="195"/>
    </row>
    <row r="15" spans="1:36" x14ac:dyDescent="0.25">
      <c r="A15" s="5">
        <v>8</v>
      </c>
      <c r="B15" s="95">
        <f>SUM(B8*8)</f>
        <v>1858.08</v>
      </c>
      <c r="C15" s="5"/>
      <c r="D15" s="5"/>
      <c r="E15" s="5"/>
      <c r="F15" s="11"/>
      <c r="H15" s="95">
        <f>SUM(H8*8)</f>
        <v>1934</v>
      </c>
      <c r="I15" s="3"/>
      <c r="J15" s="3"/>
      <c r="K15" s="92"/>
      <c r="M15" s="95">
        <f>SUM(M8*8)</f>
        <v>5226.16</v>
      </c>
      <c r="N15" s="5"/>
      <c r="O15" s="5"/>
      <c r="P15" s="96"/>
      <c r="Q15" s="97"/>
      <c r="R15" s="95">
        <f>R8*8</f>
        <v>1858.08</v>
      </c>
      <c r="S15" s="82"/>
      <c r="T15" s="96"/>
      <c r="U15" s="98"/>
      <c r="V15" s="99"/>
      <c r="W15" s="99"/>
      <c r="X15" s="81"/>
      <c r="Y15" s="81"/>
      <c r="Z15" s="99"/>
      <c r="AA15" s="134"/>
      <c r="AB15" s="195"/>
      <c r="AC15" s="81"/>
      <c r="AD15" s="99"/>
      <c r="AE15" s="99"/>
      <c r="AF15" s="81"/>
      <c r="AG15" s="81"/>
      <c r="AH15" s="99"/>
      <c r="AI15" s="134"/>
      <c r="AJ15" s="195"/>
    </row>
    <row r="16" spans="1:36" x14ac:dyDescent="0.25">
      <c r="A16" s="5">
        <v>9</v>
      </c>
      <c r="B16" s="95">
        <f>SUM(B8*9)</f>
        <v>2090.34</v>
      </c>
      <c r="C16" s="5"/>
      <c r="D16" s="5"/>
      <c r="E16" s="5"/>
      <c r="F16" s="11"/>
      <c r="H16" s="95">
        <f>SUM(H8*9)</f>
        <v>2175.75</v>
      </c>
      <c r="I16" s="3"/>
      <c r="J16" s="3"/>
      <c r="K16" s="92"/>
      <c r="M16" s="95">
        <f>SUM(M8*9)</f>
        <v>5879.43</v>
      </c>
      <c r="N16" s="5"/>
      <c r="O16" s="5"/>
      <c r="P16" s="96"/>
      <c r="Q16" s="97"/>
      <c r="R16" s="95">
        <f>R8*9</f>
        <v>2090.34</v>
      </c>
      <c r="S16" s="82"/>
      <c r="T16" s="96"/>
      <c r="U16" s="98"/>
      <c r="V16" s="99"/>
      <c r="W16" s="99"/>
      <c r="X16" s="81"/>
      <c r="Y16" s="81"/>
      <c r="Z16" s="99"/>
      <c r="AA16" s="134"/>
      <c r="AB16" s="195"/>
      <c r="AC16" s="81"/>
      <c r="AD16" s="99"/>
      <c r="AE16" s="99"/>
      <c r="AF16" s="81"/>
      <c r="AG16" s="81"/>
      <c r="AH16" s="99"/>
      <c r="AI16" s="134"/>
      <c r="AJ16" s="195"/>
    </row>
    <row r="17" spans="1:36" s="100" customFormat="1" ht="13" x14ac:dyDescent="0.3">
      <c r="A17" s="24">
        <v>10</v>
      </c>
      <c r="B17" s="95">
        <f>SUM(B8*10)</f>
        <v>2322.6</v>
      </c>
      <c r="C17" s="24"/>
      <c r="D17" s="24"/>
      <c r="E17" s="24"/>
      <c r="F17" s="149"/>
      <c r="H17" s="95">
        <f>SUM(H8*10)</f>
        <v>2417.5</v>
      </c>
      <c r="I17" s="28"/>
      <c r="J17" s="28"/>
      <c r="K17" s="29"/>
      <c r="M17" s="95">
        <f>SUM(M8*10)</f>
        <v>6532.7</v>
      </c>
      <c r="N17" s="24"/>
      <c r="O17" s="24"/>
      <c r="P17" s="101"/>
      <c r="Q17" s="102"/>
      <c r="R17" s="95">
        <f>R8*10</f>
        <v>2322.6</v>
      </c>
      <c r="S17" s="82"/>
      <c r="T17" s="103"/>
      <c r="U17" s="104"/>
      <c r="V17" s="99"/>
      <c r="W17" s="99"/>
      <c r="X17" s="196"/>
      <c r="Y17" s="196"/>
      <c r="Z17" s="99"/>
      <c r="AA17" s="142"/>
      <c r="AB17" s="197"/>
      <c r="AC17" s="196"/>
      <c r="AD17" s="99"/>
      <c r="AE17" s="99"/>
      <c r="AF17" s="196"/>
      <c r="AG17" s="196"/>
      <c r="AH17" s="99"/>
      <c r="AI17" s="142"/>
      <c r="AJ17" s="197"/>
    </row>
    <row r="18" spans="1:36" s="100" customFormat="1" ht="13" x14ac:dyDescent="0.3">
      <c r="A18" s="24"/>
      <c r="B18" s="105"/>
      <c r="C18" s="24"/>
      <c r="D18" s="24"/>
      <c r="E18" s="24"/>
      <c r="F18" s="29"/>
      <c r="H18" s="105"/>
      <c r="I18" s="28"/>
      <c r="J18" s="28"/>
      <c r="K18" s="29"/>
      <c r="M18" s="95"/>
      <c r="N18" s="32"/>
      <c r="O18" s="32"/>
      <c r="P18" s="103"/>
      <c r="Q18" s="106"/>
      <c r="R18" s="105"/>
      <c r="S18" s="107"/>
      <c r="T18" s="103"/>
      <c r="U18" s="104"/>
      <c r="V18" s="99"/>
      <c r="W18" s="99"/>
      <c r="X18" s="198"/>
      <c r="Y18" s="196"/>
      <c r="Z18" s="107"/>
      <c r="AA18" s="142"/>
      <c r="AB18" s="197"/>
      <c r="AC18" s="196"/>
      <c r="AD18" s="99"/>
      <c r="AE18" s="99"/>
      <c r="AF18" s="198"/>
      <c r="AG18" s="196"/>
      <c r="AH18" s="107"/>
      <c r="AI18" s="142"/>
      <c r="AJ18" s="197"/>
    </row>
    <row r="19" spans="1:36" x14ac:dyDescent="0.25">
      <c r="A19" s="5">
        <v>11</v>
      </c>
      <c r="B19" s="95">
        <f>B17+F19</f>
        <v>2334.27</v>
      </c>
      <c r="C19" s="12" t="s">
        <v>8</v>
      </c>
      <c r="D19" s="12" t="s">
        <v>11</v>
      </c>
      <c r="E19" s="12"/>
      <c r="F19" s="13">
        <v>11.67</v>
      </c>
      <c r="H19" s="95">
        <f>SUM(H17+K19)</f>
        <v>2430.02</v>
      </c>
      <c r="I19" s="12" t="s">
        <v>10</v>
      </c>
      <c r="J19" s="34" t="s">
        <v>11</v>
      </c>
      <c r="K19" s="13">
        <v>12.52</v>
      </c>
      <c r="M19" s="95">
        <f>SUM(M17+P19)</f>
        <v>6545.22</v>
      </c>
      <c r="N19" s="19" t="s">
        <v>12</v>
      </c>
      <c r="O19" s="189" t="s">
        <v>11</v>
      </c>
      <c r="P19" s="13">
        <v>12.52</v>
      </c>
      <c r="Q19" s="4"/>
      <c r="R19" s="202">
        <f>SUM(R17+T19)</f>
        <v>2335.12</v>
      </c>
      <c r="S19" s="146" t="s">
        <v>11</v>
      </c>
      <c r="T19" s="13">
        <v>12.52</v>
      </c>
      <c r="U19" s="30"/>
      <c r="V19" s="99"/>
      <c r="W19" s="108"/>
      <c r="X19" s="199"/>
      <c r="Y19" s="81"/>
      <c r="Z19" s="99"/>
      <c r="AA19" s="143"/>
      <c r="AB19" s="199"/>
      <c r="AC19" s="81"/>
      <c r="AD19" s="99"/>
      <c r="AE19" s="108"/>
      <c r="AF19" s="199"/>
      <c r="AG19" s="81"/>
      <c r="AH19" s="99"/>
      <c r="AI19" s="143"/>
      <c r="AJ19" s="199"/>
    </row>
    <row r="20" spans="1:36" x14ac:dyDescent="0.25">
      <c r="A20" s="5">
        <v>12</v>
      </c>
      <c r="B20" s="95">
        <f>SUM(B17+F20)</f>
        <v>2345.94</v>
      </c>
      <c r="C20" s="12" t="s">
        <v>8</v>
      </c>
      <c r="D20" s="12"/>
      <c r="E20" s="12"/>
      <c r="F20" s="13">
        <f>SUM(F19*2)</f>
        <v>23.34</v>
      </c>
      <c r="H20" s="95">
        <f>SUM(H17+K20)</f>
        <v>2442.54</v>
      </c>
      <c r="I20" s="12" t="s">
        <v>10</v>
      </c>
      <c r="J20" s="12"/>
      <c r="K20" s="13">
        <f>SUM(K19*2)</f>
        <v>25.04</v>
      </c>
      <c r="M20" s="95">
        <f>SUM(M17+P20)</f>
        <v>6557.74</v>
      </c>
      <c r="N20" s="19" t="s">
        <v>12</v>
      </c>
      <c r="O20" s="19"/>
      <c r="P20" s="13">
        <f>SUM(P19*2)</f>
        <v>25.04</v>
      </c>
      <c r="Q20" s="4"/>
      <c r="R20" s="202">
        <f t="shared" ref="R20:R26" si="0">SUM(R19+T20)</f>
        <v>2360.16</v>
      </c>
      <c r="S20" s="82"/>
      <c r="T20" s="13">
        <f>SUM(T19*2)</f>
        <v>25.04</v>
      </c>
      <c r="U20" s="21"/>
      <c r="V20" s="99"/>
      <c r="W20" s="93"/>
      <c r="X20" s="199"/>
      <c r="Y20" s="81"/>
      <c r="Z20" s="99"/>
      <c r="AA20" s="134"/>
      <c r="AB20" s="199"/>
      <c r="AC20" s="81"/>
      <c r="AD20" s="99"/>
      <c r="AE20" s="93"/>
      <c r="AF20" s="199"/>
      <c r="AG20" s="81"/>
      <c r="AH20" s="99"/>
      <c r="AI20" s="134"/>
      <c r="AJ20" s="199"/>
    </row>
    <row r="21" spans="1:36" x14ac:dyDescent="0.25">
      <c r="A21" s="5">
        <v>13</v>
      </c>
      <c r="B21" s="95">
        <f>SUM(B17+F21)</f>
        <v>2357.61</v>
      </c>
      <c r="C21" s="12" t="s">
        <v>8</v>
      </c>
      <c r="D21" s="12"/>
      <c r="E21" s="12"/>
      <c r="F21" s="13">
        <f>SUM(F19*3)</f>
        <v>35.01</v>
      </c>
      <c r="H21" s="95">
        <f>SUM(H17+K21)</f>
        <v>2455.06</v>
      </c>
      <c r="I21" s="12" t="s">
        <v>10</v>
      </c>
      <c r="J21" s="12"/>
      <c r="K21" s="13">
        <f>SUM(K19*3)</f>
        <v>37.56</v>
      </c>
      <c r="M21" s="95">
        <f>SUM(M17+P21)</f>
        <v>6570.26</v>
      </c>
      <c r="N21" s="19" t="s">
        <v>12</v>
      </c>
      <c r="O21" s="19"/>
      <c r="P21" s="13">
        <f>SUM(P19*3)</f>
        <v>37.56</v>
      </c>
      <c r="Q21" s="4"/>
      <c r="R21" s="202">
        <f t="shared" si="0"/>
        <v>2397.7199999999998</v>
      </c>
      <c r="S21" s="82"/>
      <c r="T21" s="13">
        <f>SUM(T19*3)</f>
        <v>37.56</v>
      </c>
      <c r="U21" s="21"/>
      <c r="V21" s="99"/>
      <c r="W21" s="93"/>
      <c r="X21" s="199"/>
      <c r="Y21" s="81"/>
      <c r="Z21" s="99"/>
      <c r="AA21" s="134"/>
      <c r="AB21" s="199"/>
      <c r="AC21" s="81"/>
      <c r="AD21" s="99"/>
      <c r="AE21" s="93"/>
      <c r="AF21" s="199"/>
      <c r="AG21" s="81"/>
      <c r="AH21" s="99"/>
      <c r="AI21" s="134"/>
      <c r="AJ21" s="199"/>
    </row>
    <row r="22" spans="1:36" x14ac:dyDescent="0.25">
      <c r="A22" s="5">
        <v>14</v>
      </c>
      <c r="B22" s="95">
        <f>SUM(B17+F22)</f>
        <v>2369.2799999999997</v>
      </c>
      <c r="C22" s="12" t="s">
        <v>8</v>
      </c>
      <c r="D22" s="12"/>
      <c r="E22" s="12"/>
      <c r="F22" s="13">
        <f>SUM(F19*4)</f>
        <v>46.68</v>
      </c>
      <c r="H22" s="95">
        <f>SUM(H17+K22)</f>
        <v>2467.58</v>
      </c>
      <c r="I22" s="12" t="s">
        <v>10</v>
      </c>
      <c r="J22" s="12"/>
      <c r="K22" s="13">
        <f>SUM(K19*4)</f>
        <v>50.08</v>
      </c>
      <c r="M22" s="95">
        <f>SUM(M17+P22)</f>
        <v>6582.78</v>
      </c>
      <c r="N22" s="19" t="s">
        <v>12</v>
      </c>
      <c r="O22" s="19"/>
      <c r="P22" s="13">
        <f>SUM(P19*4)</f>
        <v>50.08</v>
      </c>
      <c r="Q22" s="4"/>
      <c r="R22" s="202">
        <f t="shared" si="0"/>
        <v>2447.7999999999997</v>
      </c>
      <c r="S22" s="82"/>
      <c r="T22" s="13">
        <f>SUM(T19*4)</f>
        <v>50.08</v>
      </c>
      <c r="U22" s="21"/>
      <c r="V22" s="99"/>
      <c r="W22" s="93"/>
      <c r="X22" s="199"/>
      <c r="Y22" s="81"/>
      <c r="Z22" s="99"/>
      <c r="AA22" s="134"/>
      <c r="AB22" s="199"/>
      <c r="AC22" s="81"/>
      <c r="AD22" s="99"/>
      <c r="AE22" s="93"/>
      <c r="AF22" s="199"/>
      <c r="AG22" s="81"/>
      <c r="AH22" s="99"/>
      <c r="AI22" s="134"/>
      <c r="AJ22" s="199"/>
    </row>
    <row r="23" spans="1:36" s="100" customFormat="1" ht="13" x14ac:dyDescent="0.3">
      <c r="A23" s="24">
        <v>15</v>
      </c>
      <c r="B23" s="95">
        <f>SUM(B17+F23)</f>
        <v>2380.9499999999998</v>
      </c>
      <c r="C23" s="25" t="s">
        <v>8</v>
      </c>
      <c r="D23" s="25"/>
      <c r="E23" s="25"/>
      <c r="F23" s="13">
        <f>SUM(F19*5)</f>
        <v>58.35</v>
      </c>
      <c r="H23" s="95">
        <f>SUM(H17+K23)</f>
        <v>2480.1</v>
      </c>
      <c r="I23" s="25" t="s">
        <v>10</v>
      </c>
      <c r="J23" s="25"/>
      <c r="K23" s="13">
        <f>SUM(K19*5)</f>
        <v>62.599999999999994</v>
      </c>
      <c r="M23" s="95">
        <f>SUM(M17+P23)</f>
        <v>6595.3</v>
      </c>
      <c r="N23" s="25" t="s">
        <v>12</v>
      </c>
      <c r="O23" s="25"/>
      <c r="P23" s="13">
        <f>SUM(P19*5)</f>
        <v>62.599999999999994</v>
      </c>
      <c r="Q23" s="27"/>
      <c r="R23" s="202">
        <f t="shared" si="0"/>
        <v>2510.3999999999996</v>
      </c>
      <c r="S23" s="82"/>
      <c r="T23" s="13">
        <f>SUM(T19*5)</f>
        <v>62.599999999999994</v>
      </c>
      <c r="U23" s="44"/>
      <c r="V23" s="99"/>
      <c r="W23" s="99"/>
      <c r="X23" s="199"/>
      <c r="Y23" s="196"/>
      <c r="Z23" s="99"/>
      <c r="AA23" s="142"/>
      <c r="AB23" s="199"/>
      <c r="AC23" s="196"/>
      <c r="AD23" s="99"/>
      <c r="AE23" s="99"/>
      <c r="AF23" s="199"/>
      <c r="AG23" s="196"/>
      <c r="AH23" s="99"/>
      <c r="AI23" s="142"/>
      <c r="AJ23" s="199"/>
    </row>
    <row r="24" spans="1:36" x14ac:dyDescent="0.25">
      <c r="A24" s="5">
        <v>16</v>
      </c>
      <c r="B24" s="95">
        <f>SUM(B17+F24)</f>
        <v>2392.62</v>
      </c>
      <c r="C24" s="12" t="s">
        <v>8</v>
      </c>
      <c r="D24" s="12"/>
      <c r="E24" s="12"/>
      <c r="F24" s="13">
        <f>SUM(F19*6)</f>
        <v>70.02</v>
      </c>
      <c r="H24" s="95">
        <f>SUM(H17+K24)</f>
        <v>2492.62</v>
      </c>
      <c r="I24" s="12" t="s">
        <v>10</v>
      </c>
      <c r="J24" s="12"/>
      <c r="K24" s="13">
        <f>SUM(K19*6)</f>
        <v>75.12</v>
      </c>
      <c r="M24" s="95">
        <f>SUM(M17+P24)</f>
        <v>6607.82</v>
      </c>
      <c r="N24" s="19" t="s">
        <v>12</v>
      </c>
      <c r="O24" s="19"/>
      <c r="P24" s="13">
        <f>SUM(P19*6)</f>
        <v>75.12</v>
      </c>
      <c r="Q24" s="4"/>
      <c r="R24" s="202">
        <f t="shared" si="0"/>
        <v>2585.5199999999995</v>
      </c>
      <c r="S24" s="82"/>
      <c r="T24" s="13">
        <f>SUM(T19*6)</f>
        <v>75.12</v>
      </c>
      <c r="U24" s="21"/>
      <c r="V24" s="99"/>
      <c r="W24" s="93"/>
      <c r="X24" s="199"/>
      <c r="Y24" s="81"/>
      <c r="Z24" s="99"/>
      <c r="AA24" s="134"/>
      <c r="AB24" s="199"/>
      <c r="AC24" s="81"/>
      <c r="AD24" s="99"/>
      <c r="AE24" s="93"/>
      <c r="AF24" s="199"/>
      <c r="AG24" s="81"/>
      <c r="AH24" s="99"/>
      <c r="AI24" s="134"/>
      <c r="AJ24" s="199"/>
    </row>
    <row r="25" spans="1:36" x14ac:dyDescent="0.25">
      <c r="A25" s="5">
        <v>17</v>
      </c>
      <c r="B25" s="95">
        <f>SUM(B17+F25)</f>
        <v>2404.29</v>
      </c>
      <c r="C25" s="12" t="s">
        <v>8</v>
      </c>
      <c r="D25" s="12"/>
      <c r="E25" s="12"/>
      <c r="F25" s="13">
        <f>SUM(F19*7)</f>
        <v>81.69</v>
      </c>
      <c r="H25" s="95">
        <f>SUM(H17+K25)</f>
        <v>2505.14</v>
      </c>
      <c r="I25" s="12" t="s">
        <v>10</v>
      </c>
      <c r="J25" s="12"/>
      <c r="K25" s="13">
        <f>SUM(K19*7)</f>
        <v>87.64</v>
      </c>
      <c r="M25" s="95">
        <f>SUM(M17+P25)</f>
        <v>6620.34</v>
      </c>
      <c r="N25" s="19" t="s">
        <v>12</v>
      </c>
      <c r="O25" s="19"/>
      <c r="P25" s="13">
        <f>SUM(P19*7)</f>
        <v>87.64</v>
      </c>
      <c r="Q25" s="4"/>
      <c r="R25" s="202">
        <f t="shared" si="0"/>
        <v>2673.1599999999994</v>
      </c>
      <c r="S25" s="82"/>
      <c r="T25" s="13">
        <f>SUM(T19*7)</f>
        <v>87.64</v>
      </c>
      <c r="U25" s="21"/>
      <c r="V25" s="99"/>
      <c r="W25" s="93"/>
      <c r="X25" s="199"/>
      <c r="Y25" s="81"/>
      <c r="Z25" s="99"/>
      <c r="AA25" s="134"/>
      <c r="AB25" s="199"/>
      <c r="AC25" s="81"/>
      <c r="AD25" s="99"/>
      <c r="AE25" s="93"/>
      <c r="AF25" s="199"/>
      <c r="AG25" s="81"/>
      <c r="AH25" s="99"/>
      <c r="AI25" s="134"/>
      <c r="AJ25" s="199"/>
    </row>
    <row r="26" spans="1:36" x14ac:dyDescent="0.25">
      <c r="A26" s="5">
        <v>18</v>
      </c>
      <c r="B26" s="95">
        <f>SUM(B17+F26)</f>
        <v>2415.96</v>
      </c>
      <c r="C26" s="12" t="s">
        <v>8</v>
      </c>
      <c r="D26" s="12"/>
      <c r="E26" s="12"/>
      <c r="F26" s="13">
        <f>SUM(F19*8)</f>
        <v>93.36</v>
      </c>
      <c r="H26" s="95">
        <f>SUM(H17+K26)</f>
        <v>2517.66</v>
      </c>
      <c r="I26" s="12" t="s">
        <v>10</v>
      </c>
      <c r="J26" s="12"/>
      <c r="K26" s="13">
        <f>SUM(K19*8)</f>
        <v>100.16</v>
      </c>
      <c r="M26" s="95">
        <f>SUM(M17+P26)</f>
        <v>6632.86</v>
      </c>
      <c r="N26" s="19" t="s">
        <v>12</v>
      </c>
      <c r="O26" s="19"/>
      <c r="P26" s="13">
        <f>SUM(P19*8)</f>
        <v>100.16</v>
      </c>
      <c r="Q26" s="4"/>
      <c r="R26" s="202">
        <f t="shared" si="0"/>
        <v>2773.3199999999993</v>
      </c>
      <c r="S26" s="82"/>
      <c r="T26" s="13">
        <f>SUM(T19*8)</f>
        <v>100.16</v>
      </c>
      <c r="U26" s="21"/>
      <c r="V26" s="99"/>
      <c r="W26" s="93"/>
      <c r="X26" s="199"/>
      <c r="Y26" s="81"/>
      <c r="Z26" s="99"/>
      <c r="AA26" s="134"/>
      <c r="AB26" s="199"/>
      <c r="AC26" s="81"/>
      <c r="AD26" s="99"/>
      <c r="AE26" s="93"/>
      <c r="AF26" s="199"/>
      <c r="AG26" s="81"/>
      <c r="AH26" s="99"/>
      <c r="AI26" s="134"/>
      <c r="AJ26" s="199"/>
    </row>
    <row r="27" spans="1:36" x14ac:dyDescent="0.25">
      <c r="A27" s="5"/>
      <c r="B27" s="95"/>
      <c r="C27" s="12"/>
      <c r="D27" s="12"/>
      <c r="E27" s="12"/>
      <c r="F27" s="13"/>
      <c r="H27" s="91"/>
      <c r="I27" s="12"/>
      <c r="J27" s="12"/>
      <c r="K27" s="31"/>
      <c r="M27" s="95"/>
      <c r="N27" s="19"/>
      <c r="O27" s="19"/>
      <c r="P27" s="20"/>
      <c r="Q27" s="4"/>
      <c r="R27" s="95"/>
      <c r="S27" s="82"/>
      <c r="T27" s="94"/>
      <c r="U27" s="21"/>
      <c r="V27" s="93"/>
      <c r="W27" s="93"/>
      <c r="X27" s="81"/>
      <c r="Y27" s="81"/>
      <c r="Z27" s="99"/>
      <c r="AA27" s="134"/>
      <c r="AB27" s="195"/>
      <c r="AC27" s="81"/>
      <c r="AD27" s="93"/>
      <c r="AE27" s="93"/>
      <c r="AF27" s="81"/>
      <c r="AG27" s="81"/>
      <c r="AH27" s="99"/>
      <c r="AI27" s="134"/>
      <c r="AJ27" s="195"/>
    </row>
    <row r="28" spans="1:36" s="100" customFormat="1" ht="13" x14ac:dyDescent="0.3">
      <c r="A28" s="24">
        <v>19</v>
      </c>
      <c r="B28" s="95">
        <f>B26+F28</f>
        <v>2635.9700000000003</v>
      </c>
      <c r="C28" s="24"/>
      <c r="D28" s="188" t="s">
        <v>11</v>
      </c>
      <c r="E28" s="32"/>
      <c r="F28" s="109">
        <v>220.01</v>
      </c>
      <c r="H28" s="95">
        <f>SUM(H26+K28)</f>
        <v>2757.29</v>
      </c>
      <c r="I28" s="35"/>
      <c r="J28" s="3" t="s">
        <v>11</v>
      </c>
      <c r="K28" s="109">
        <v>239.63</v>
      </c>
      <c r="M28" s="95">
        <f>SUM(M26+P28)</f>
        <v>7273.8799999999992</v>
      </c>
      <c r="N28" s="24"/>
      <c r="O28" s="188" t="s">
        <v>11</v>
      </c>
      <c r="P28" s="109">
        <v>641.02</v>
      </c>
      <c r="Q28" s="110"/>
      <c r="R28" s="202">
        <f>R26+T28</f>
        <v>3012.9499999999994</v>
      </c>
      <c r="S28" s="99" t="s">
        <v>11</v>
      </c>
      <c r="T28" s="111">
        <v>239.63</v>
      </c>
      <c r="U28" s="112"/>
      <c r="V28" s="99"/>
      <c r="W28" s="99"/>
      <c r="X28" s="200"/>
      <c r="Y28" s="196"/>
      <c r="Z28" s="99"/>
      <c r="AA28" s="147"/>
      <c r="AB28" s="201"/>
      <c r="AC28" s="196"/>
      <c r="AD28" s="99"/>
      <c r="AE28" s="99"/>
      <c r="AF28" s="200"/>
      <c r="AG28" s="196"/>
      <c r="AH28" s="99"/>
      <c r="AI28" s="147"/>
      <c r="AJ28" s="201"/>
    </row>
    <row r="29" spans="1:36" x14ac:dyDescent="0.25">
      <c r="A29" s="5">
        <v>20</v>
      </c>
      <c r="B29" s="95">
        <f>SUM(B26+F29)</f>
        <v>2855.98</v>
      </c>
      <c r="C29" s="5"/>
      <c r="D29" s="5"/>
      <c r="E29" s="5"/>
      <c r="F29" s="13">
        <f>SUM(F28*2)</f>
        <v>440.02</v>
      </c>
      <c r="H29" s="95">
        <f>SUM(H26+K29)</f>
        <v>2996.92</v>
      </c>
      <c r="I29" s="42"/>
      <c r="J29" s="42"/>
      <c r="K29" s="109">
        <f>SUM(K28*2)</f>
        <v>479.26</v>
      </c>
      <c r="M29" s="95">
        <f>SUM(M26+P29)</f>
        <v>7914.9</v>
      </c>
      <c r="N29" s="5"/>
      <c r="O29" s="5"/>
      <c r="P29" s="13">
        <f>SUM(P28*2)</f>
        <v>1282.04</v>
      </c>
      <c r="Q29" s="112"/>
      <c r="R29" s="95">
        <f>R26+T29</f>
        <v>3252.579999999999</v>
      </c>
      <c r="S29" s="82"/>
      <c r="T29" s="111">
        <f>T28*2</f>
        <v>479.26</v>
      </c>
      <c r="U29" s="113"/>
      <c r="V29" s="99"/>
      <c r="W29" s="93"/>
      <c r="X29" s="200"/>
      <c r="Y29" s="81"/>
      <c r="Z29" s="99"/>
      <c r="AA29" s="147"/>
      <c r="AB29" s="201"/>
      <c r="AC29" s="81"/>
      <c r="AD29" s="99"/>
      <c r="AE29" s="93"/>
      <c r="AF29" s="200"/>
      <c r="AG29" s="81"/>
      <c r="AH29" s="99"/>
      <c r="AI29" s="147"/>
      <c r="AJ29" s="201"/>
    </row>
    <row r="30" spans="1:36" x14ac:dyDescent="0.25">
      <c r="A30" s="5">
        <v>21</v>
      </c>
      <c r="B30" s="95">
        <f>SUM(B26+F30)</f>
        <v>3075.99</v>
      </c>
      <c r="C30" s="5"/>
      <c r="D30" s="5"/>
      <c r="E30" s="5"/>
      <c r="F30" s="13">
        <f>SUM(F28*3)</f>
        <v>660.03</v>
      </c>
      <c r="H30" s="95">
        <f>SUM(H26+K30)</f>
        <v>3236.5499999999997</v>
      </c>
      <c r="I30" s="42"/>
      <c r="J30" s="42"/>
      <c r="K30" s="109">
        <f>SUM(K28*3)</f>
        <v>718.89</v>
      </c>
      <c r="M30" s="95">
        <f>SUM(M26+P30)</f>
        <v>8555.92</v>
      </c>
      <c r="N30" s="5"/>
      <c r="O30" s="5"/>
      <c r="P30" s="13">
        <f>SUM(P28*3)</f>
        <v>1923.06</v>
      </c>
      <c r="Q30" s="112"/>
      <c r="R30" s="95">
        <f>R26+T30</f>
        <v>3492.2099999999991</v>
      </c>
      <c r="S30" s="82"/>
      <c r="T30" s="111">
        <f>T28*3</f>
        <v>718.89</v>
      </c>
      <c r="U30" s="113"/>
      <c r="V30" s="99"/>
      <c r="W30" s="93"/>
      <c r="X30" s="200"/>
      <c r="Y30" s="81"/>
      <c r="Z30" s="99"/>
      <c r="AA30" s="147"/>
      <c r="AB30" s="201"/>
      <c r="AC30" s="81"/>
      <c r="AD30" s="99"/>
      <c r="AE30" s="93"/>
      <c r="AF30" s="200"/>
      <c r="AG30" s="81"/>
      <c r="AH30" s="99"/>
      <c r="AI30" s="147"/>
      <c r="AJ30" s="201"/>
    </row>
    <row r="31" spans="1:36" x14ac:dyDescent="0.25">
      <c r="A31" s="5">
        <v>22</v>
      </c>
      <c r="B31" s="95">
        <f>SUM(B26+F31)</f>
        <v>3296</v>
      </c>
      <c r="C31" s="5"/>
      <c r="D31" s="5"/>
      <c r="E31" s="5"/>
      <c r="F31" s="13">
        <f>SUM(F28*4)</f>
        <v>880.04</v>
      </c>
      <c r="H31" s="95">
        <f>SUM(H26+K31)</f>
        <v>3476.18</v>
      </c>
      <c r="I31" s="42"/>
      <c r="J31" s="42"/>
      <c r="K31" s="109">
        <f>SUM(K28*4)</f>
        <v>958.52</v>
      </c>
      <c r="M31" s="95">
        <f>SUM(M26+P31)</f>
        <v>9196.9399999999987</v>
      </c>
      <c r="N31" s="5"/>
      <c r="O31" s="5"/>
      <c r="P31" s="13">
        <f>SUM(P28*4)</f>
        <v>2564.08</v>
      </c>
      <c r="Q31" s="112"/>
      <c r="R31" s="95">
        <f>R26+T31</f>
        <v>3731.8399999999992</v>
      </c>
      <c r="S31" s="82"/>
      <c r="T31" s="111">
        <f>T28*4</f>
        <v>958.52</v>
      </c>
      <c r="U31" s="113"/>
      <c r="V31" s="99"/>
      <c r="W31" s="93"/>
      <c r="X31" s="200"/>
      <c r="Y31" s="81"/>
      <c r="Z31" s="99"/>
      <c r="AA31" s="147"/>
      <c r="AB31" s="201"/>
      <c r="AC31" s="81"/>
      <c r="AD31" s="99"/>
      <c r="AE31" s="93"/>
      <c r="AF31" s="200"/>
      <c r="AG31" s="81"/>
      <c r="AH31" s="99"/>
      <c r="AI31" s="147"/>
      <c r="AJ31" s="201"/>
    </row>
    <row r="32" spans="1:36" x14ac:dyDescent="0.25">
      <c r="A32" s="22"/>
      <c r="B32" s="114"/>
      <c r="C32" s="6"/>
      <c r="D32" s="6"/>
      <c r="E32" s="6"/>
      <c r="F32" s="115"/>
      <c r="H32" s="116"/>
      <c r="I32" s="49"/>
      <c r="J32" s="49"/>
      <c r="K32" s="117"/>
      <c r="M32" s="114"/>
      <c r="N32" s="6"/>
      <c r="O32" s="6"/>
      <c r="P32" s="118"/>
      <c r="Q32" s="81"/>
      <c r="R32" s="119"/>
      <c r="S32" s="78"/>
      <c r="T32" s="118"/>
      <c r="U32" s="81"/>
      <c r="V32" s="93"/>
      <c r="W32" s="93"/>
      <c r="X32" s="81"/>
      <c r="Y32" s="81"/>
      <c r="Z32" s="99"/>
      <c r="AA32" s="134"/>
      <c r="AB32" s="195"/>
      <c r="AC32" s="81"/>
      <c r="AD32" s="93"/>
      <c r="AE32" s="93"/>
      <c r="AF32" s="81"/>
      <c r="AG32" s="81"/>
      <c r="AH32" s="99"/>
      <c r="AI32" s="134"/>
      <c r="AJ32" s="195"/>
    </row>
    <row r="33" spans="1:29" s="81" customFormat="1" ht="22.5" hidden="1" customHeight="1" x14ac:dyDescent="0.25">
      <c r="A33" s="23" t="s">
        <v>7</v>
      </c>
      <c r="B33" s="120"/>
      <c r="C33" s="6"/>
      <c r="D33" s="6"/>
      <c r="E33" s="6"/>
      <c r="F33" s="120"/>
      <c r="G33" s="80"/>
      <c r="H33" s="78"/>
      <c r="I33" s="6"/>
      <c r="J33" s="6"/>
      <c r="K33" s="78"/>
      <c r="M33" s="120"/>
      <c r="N33" s="6"/>
      <c r="O33" s="6"/>
      <c r="P33" s="80"/>
      <c r="Q33" s="80"/>
      <c r="R33" s="78"/>
      <c r="S33" s="78"/>
      <c r="T33" s="80"/>
      <c r="U33" s="80"/>
      <c r="V33" s="80"/>
      <c r="W33" s="80"/>
      <c r="X33" s="80"/>
      <c r="AA33" s="134"/>
    </row>
    <row r="34" spans="1:29" s="81" customFormat="1" ht="8.25" customHeight="1" x14ac:dyDescent="0.25">
      <c r="A34" s="134"/>
      <c r="B34" s="82"/>
      <c r="C34" s="5"/>
      <c r="D34" s="5"/>
      <c r="E34" s="5"/>
      <c r="F34" s="82"/>
      <c r="H34" s="93"/>
      <c r="I34" s="5"/>
      <c r="J34" s="5"/>
      <c r="K34" s="93"/>
      <c r="M34" s="82"/>
      <c r="N34" s="5"/>
      <c r="O34" s="5"/>
      <c r="R34" s="93"/>
      <c r="S34" s="93"/>
      <c r="AA34" s="134"/>
    </row>
    <row r="35" spans="1:29" s="100" customFormat="1" ht="34" customHeight="1" x14ac:dyDescent="0.3">
      <c r="B35" s="222" t="s">
        <v>59</v>
      </c>
      <c r="C35" s="223"/>
      <c r="D35" s="223"/>
      <c r="E35" s="223"/>
      <c r="F35" s="224"/>
      <c r="G35" s="121"/>
      <c r="H35" s="219" t="s">
        <v>61</v>
      </c>
      <c r="I35" s="220"/>
      <c r="J35" s="220"/>
      <c r="K35" s="221"/>
      <c r="L35" s="28"/>
      <c r="M35" s="209" t="s">
        <v>63</v>
      </c>
      <c r="N35" s="210"/>
      <c r="O35" s="210"/>
      <c r="P35" s="211"/>
      <c r="R35" s="209" t="s">
        <v>65</v>
      </c>
      <c r="S35" s="210"/>
      <c r="T35" s="210"/>
      <c r="U35" s="211"/>
      <c r="X35" s="206" t="s">
        <v>66</v>
      </c>
      <c r="Y35" s="207"/>
      <c r="Z35" s="207"/>
      <c r="AA35" s="207"/>
      <c r="AB35" s="207"/>
      <c r="AC35" s="208"/>
    </row>
    <row r="36" spans="1:29" s="100" customFormat="1" ht="16" customHeight="1" x14ac:dyDescent="0.3">
      <c r="B36" s="203" t="s">
        <v>60</v>
      </c>
      <c r="C36" s="204"/>
      <c r="D36" s="204"/>
      <c r="E36" s="204"/>
      <c r="F36" s="205"/>
      <c r="G36" s="121"/>
      <c r="H36" s="216" t="s">
        <v>62</v>
      </c>
      <c r="I36" s="217"/>
      <c r="J36" s="217"/>
      <c r="K36" s="218"/>
      <c r="L36" s="107"/>
      <c r="M36" s="203" t="s">
        <v>64</v>
      </c>
      <c r="N36" s="204"/>
      <c r="O36" s="204"/>
      <c r="P36" s="205"/>
      <c r="R36" s="203" t="s">
        <v>64</v>
      </c>
      <c r="S36" s="204"/>
      <c r="T36" s="204"/>
      <c r="U36" s="205"/>
      <c r="X36" s="203" t="s">
        <v>50</v>
      </c>
      <c r="Y36" s="204"/>
      <c r="Z36" s="204"/>
      <c r="AA36" s="204"/>
      <c r="AB36" s="204"/>
      <c r="AC36" s="205"/>
    </row>
    <row r="37" spans="1:29" x14ac:dyDescent="0.25">
      <c r="A37" s="81" t="s">
        <v>11</v>
      </c>
      <c r="B37" s="131" t="s">
        <v>0</v>
      </c>
      <c r="C37" s="5"/>
      <c r="D37" s="5"/>
      <c r="E37" s="5"/>
      <c r="F37" s="129" t="s">
        <v>1</v>
      </c>
      <c r="G37" s="77"/>
      <c r="H37" s="127" t="s">
        <v>0</v>
      </c>
      <c r="I37" s="5"/>
      <c r="J37" s="5"/>
      <c r="K37" s="129" t="s">
        <v>2</v>
      </c>
      <c r="M37" s="131" t="s">
        <v>0</v>
      </c>
      <c r="N37" s="5"/>
      <c r="O37" s="5"/>
      <c r="P37" s="190" t="s">
        <v>49</v>
      </c>
      <c r="R37" s="235" t="s">
        <v>0</v>
      </c>
      <c r="S37" s="236"/>
      <c r="T37" s="236" t="s">
        <v>49</v>
      </c>
      <c r="U37" s="237" t="s">
        <v>11</v>
      </c>
      <c r="X37" s="131" t="s">
        <v>0</v>
      </c>
      <c r="Y37" s="3" t="s">
        <v>15</v>
      </c>
      <c r="Z37" s="43"/>
      <c r="AA37" s="81"/>
      <c r="AB37" s="5" t="s">
        <v>0</v>
      </c>
      <c r="AC37" s="133" t="s">
        <v>15</v>
      </c>
    </row>
    <row r="38" spans="1:29" x14ac:dyDescent="0.25">
      <c r="A38" s="2" t="s">
        <v>11</v>
      </c>
      <c r="B38" s="131">
        <v>1</v>
      </c>
      <c r="C38" s="135"/>
      <c r="D38" s="5"/>
      <c r="E38" s="5"/>
      <c r="F38" s="92">
        <v>4</v>
      </c>
      <c r="G38" s="77"/>
      <c r="H38" s="128">
        <v>1</v>
      </c>
      <c r="I38" s="5"/>
      <c r="J38" s="5"/>
      <c r="K38" s="130">
        <v>2.5</v>
      </c>
      <c r="M38" s="131">
        <v>1</v>
      </c>
      <c r="N38" s="5"/>
      <c r="O38" s="5"/>
      <c r="P38" s="92">
        <v>3.5</v>
      </c>
      <c r="R38" s="131">
        <v>1</v>
      </c>
      <c r="S38" s="5"/>
      <c r="T38" s="93">
        <v>3.5</v>
      </c>
      <c r="U38" s="92">
        <v>6.5</v>
      </c>
      <c r="X38" s="131">
        <v>1</v>
      </c>
      <c r="Y38" s="93">
        <v>3.5</v>
      </c>
      <c r="Z38" s="93">
        <v>3.5</v>
      </c>
      <c r="AA38" s="81"/>
      <c r="AB38" s="5">
        <v>11</v>
      </c>
      <c r="AC38" s="92">
        <f>Z38*11</f>
        <v>38.5</v>
      </c>
    </row>
    <row r="39" spans="1:29" x14ac:dyDescent="0.25">
      <c r="A39" s="2" t="s">
        <v>11</v>
      </c>
      <c r="B39" s="131">
        <v>2</v>
      </c>
      <c r="C39" s="135"/>
      <c r="D39" s="5"/>
      <c r="E39" s="5"/>
      <c r="F39" s="92">
        <f>F38*2</f>
        <v>8</v>
      </c>
      <c r="G39" s="77"/>
      <c r="H39" s="128">
        <v>2</v>
      </c>
      <c r="I39" s="5"/>
      <c r="J39" s="5"/>
      <c r="K39" s="130">
        <f>K38*2</f>
        <v>5</v>
      </c>
      <c r="M39" s="131">
        <v>2</v>
      </c>
      <c r="N39" s="5"/>
      <c r="O39" s="5"/>
      <c r="P39" s="92">
        <f>P38*2</f>
        <v>7</v>
      </c>
      <c r="R39" s="131">
        <v>2</v>
      </c>
      <c r="S39" s="5"/>
      <c r="T39" s="93">
        <f>T38*2</f>
        <v>7</v>
      </c>
      <c r="U39" s="92">
        <f>U38*2</f>
        <v>13</v>
      </c>
      <c r="X39" s="131">
        <v>2</v>
      </c>
      <c r="Y39" s="93">
        <f>Y38*2</f>
        <v>7</v>
      </c>
      <c r="Z39" s="93">
        <f>Z38*2</f>
        <v>7</v>
      </c>
      <c r="AA39" s="81"/>
      <c r="AB39" s="5">
        <v>12</v>
      </c>
      <c r="AC39" s="92">
        <f>Z38*12</f>
        <v>42</v>
      </c>
    </row>
    <row r="40" spans="1:29" x14ac:dyDescent="0.25">
      <c r="A40" s="2" t="s">
        <v>11</v>
      </c>
      <c r="B40" s="131">
        <v>3</v>
      </c>
      <c r="C40" s="135"/>
      <c r="D40" s="5"/>
      <c r="E40" s="5"/>
      <c r="F40" s="92">
        <f>F38*3</f>
        <v>12</v>
      </c>
      <c r="G40" s="77"/>
      <c r="H40" s="128">
        <v>3</v>
      </c>
      <c r="I40" s="5"/>
      <c r="J40" s="5"/>
      <c r="K40" s="130">
        <f>K38*3</f>
        <v>7.5</v>
      </c>
      <c r="M40" s="131">
        <v>3</v>
      </c>
      <c r="N40" s="5"/>
      <c r="O40" s="5"/>
      <c r="P40" s="92">
        <f>P38*3</f>
        <v>10.5</v>
      </c>
      <c r="R40" s="131">
        <v>3</v>
      </c>
      <c r="S40" s="5"/>
      <c r="T40" s="93">
        <f>T38*3</f>
        <v>10.5</v>
      </c>
      <c r="U40" s="92">
        <f>U38*3</f>
        <v>19.5</v>
      </c>
      <c r="X40" s="131">
        <v>3</v>
      </c>
      <c r="Y40" s="93">
        <f>Y38*3</f>
        <v>10.5</v>
      </c>
      <c r="Z40" s="93">
        <f>Z38*3</f>
        <v>10.5</v>
      </c>
      <c r="AA40" s="81"/>
      <c r="AB40" s="5">
        <v>13</v>
      </c>
      <c r="AC40" s="92">
        <f>Z38*13</f>
        <v>45.5</v>
      </c>
    </row>
    <row r="41" spans="1:29" x14ac:dyDescent="0.25">
      <c r="A41" s="2" t="s">
        <v>11</v>
      </c>
      <c r="B41" s="131">
        <v>4</v>
      </c>
      <c r="C41" s="136"/>
      <c r="D41" s="5"/>
      <c r="E41" s="5"/>
      <c r="F41" s="92">
        <f>F38*4</f>
        <v>16</v>
      </c>
      <c r="G41" s="77"/>
      <c r="H41" s="128">
        <v>4</v>
      </c>
      <c r="I41" s="5"/>
      <c r="J41" s="5"/>
      <c r="K41" s="130">
        <f>K38*4</f>
        <v>10</v>
      </c>
      <c r="M41" s="131">
        <v>4</v>
      </c>
      <c r="N41" s="17"/>
      <c r="O41" s="17"/>
      <c r="P41" s="92">
        <f>P38*4</f>
        <v>14</v>
      </c>
      <c r="R41" s="131">
        <v>4</v>
      </c>
      <c r="S41" s="17"/>
      <c r="T41" s="93">
        <f>T38*4</f>
        <v>14</v>
      </c>
      <c r="U41" s="92">
        <f>U38*4</f>
        <v>26</v>
      </c>
      <c r="X41" s="131">
        <v>4</v>
      </c>
      <c r="Y41" s="93">
        <f>Y38*4</f>
        <v>14</v>
      </c>
      <c r="Z41" s="93">
        <f>Z38*4</f>
        <v>14</v>
      </c>
      <c r="AA41" s="81"/>
      <c r="AB41" s="5">
        <v>14</v>
      </c>
      <c r="AC41" s="92">
        <f>Z38*14</f>
        <v>49</v>
      </c>
    </row>
    <row r="42" spans="1:29" x14ac:dyDescent="0.25">
      <c r="A42" s="2" t="s">
        <v>11</v>
      </c>
      <c r="B42" s="131">
        <v>5</v>
      </c>
      <c r="C42" s="135"/>
      <c r="D42" s="5"/>
      <c r="E42" s="5"/>
      <c r="F42" s="92">
        <f>F38*5</f>
        <v>20</v>
      </c>
      <c r="G42" s="77"/>
      <c r="H42" s="128">
        <v>5</v>
      </c>
      <c r="I42" s="5"/>
      <c r="J42" s="5"/>
      <c r="K42" s="130">
        <f>K38*5</f>
        <v>12.5</v>
      </c>
      <c r="M42" s="131">
        <v>5</v>
      </c>
      <c r="N42" s="5"/>
      <c r="O42" s="5"/>
      <c r="P42" s="132">
        <f>P38*5</f>
        <v>17.5</v>
      </c>
      <c r="R42" s="131">
        <v>5</v>
      </c>
      <c r="S42" s="5"/>
      <c r="T42" s="43">
        <f>T38*5</f>
        <v>17.5</v>
      </c>
      <c r="U42" s="132">
        <f>U38*5</f>
        <v>32.5</v>
      </c>
      <c r="X42" s="131">
        <v>5</v>
      </c>
      <c r="Y42" s="43">
        <f>Y38*5</f>
        <v>17.5</v>
      </c>
      <c r="Z42" s="43">
        <f>Z38*5</f>
        <v>17.5</v>
      </c>
      <c r="AA42" s="81"/>
      <c r="AB42" s="5">
        <v>15</v>
      </c>
      <c r="AC42" s="132">
        <f>Z38*15</f>
        <v>52.5</v>
      </c>
    </row>
    <row r="43" spans="1:29" x14ac:dyDescent="0.25">
      <c r="A43" s="2" t="s">
        <v>11</v>
      </c>
      <c r="B43" s="131">
        <v>6</v>
      </c>
      <c r="C43" s="135"/>
      <c r="D43" s="5"/>
      <c r="E43" s="5"/>
      <c r="F43" s="92">
        <f>F38*6</f>
        <v>24</v>
      </c>
      <c r="G43" s="77"/>
      <c r="H43" s="128">
        <v>6</v>
      </c>
      <c r="I43" s="5"/>
      <c r="J43" s="5"/>
      <c r="K43" s="130">
        <f>K38*6</f>
        <v>15</v>
      </c>
      <c r="M43" s="131">
        <v>6</v>
      </c>
      <c r="N43" s="5"/>
      <c r="O43" s="5"/>
      <c r="P43" s="132">
        <f>P38*6</f>
        <v>21</v>
      </c>
      <c r="R43" s="131">
        <v>6</v>
      </c>
      <c r="S43" s="5"/>
      <c r="T43" s="43">
        <f>T38*6</f>
        <v>21</v>
      </c>
      <c r="U43" s="132">
        <f>U38*6</f>
        <v>39</v>
      </c>
      <c r="X43" s="131">
        <v>6</v>
      </c>
      <c r="Y43" s="43">
        <f>Y38*6</f>
        <v>21</v>
      </c>
      <c r="Z43" s="43">
        <f>Z38*6</f>
        <v>21</v>
      </c>
      <c r="AA43" s="81"/>
      <c r="AB43" s="5">
        <v>16</v>
      </c>
      <c r="AC43" s="132">
        <f>Z38*16</f>
        <v>56</v>
      </c>
    </row>
    <row r="44" spans="1:29" x14ac:dyDescent="0.25">
      <c r="A44" s="2" t="s">
        <v>11</v>
      </c>
      <c r="B44" s="131">
        <v>7</v>
      </c>
      <c r="C44" s="136"/>
      <c r="D44" s="5"/>
      <c r="E44" s="5"/>
      <c r="F44" s="92">
        <f>F38*7</f>
        <v>28</v>
      </c>
      <c r="G44" s="77"/>
      <c r="H44" s="128">
        <v>7</v>
      </c>
      <c r="I44" s="5"/>
      <c r="J44" s="5"/>
      <c r="K44" s="130">
        <f>K38*7</f>
        <v>17.5</v>
      </c>
      <c r="M44" s="131">
        <v>7</v>
      </c>
      <c r="N44" s="17"/>
      <c r="O44" s="17"/>
      <c r="P44" s="132">
        <f>P38*7</f>
        <v>24.5</v>
      </c>
      <c r="R44" s="131">
        <v>7</v>
      </c>
      <c r="S44" s="17"/>
      <c r="T44" s="43">
        <f>T38*7</f>
        <v>24.5</v>
      </c>
      <c r="U44" s="132">
        <f>U38*7</f>
        <v>45.5</v>
      </c>
      <c r="X44" s="131">
        <v>7</v>
      </c>
      <c r="Y44" s="43">
        <f>Y38*7</f>
        <v>24.5</v>
      </c>
      <c r="Z44" s="43">
        <f>Z38*7</f>
        <v>24.5</v>
      </c>
      <c r="AA44" s="81"/>
      <c r="AB44" s="5">
        <v>17</v>
      </c>
      <c r="AC44" s="132">
        <f>Z38*17</f>
        <v>59.5</v>
      </c>
    </row>
    <row r="45" spans="1:29" x14ac:dyDescent="0.25">
      <c r="A45" s="2" t="s">
        <v>11</v>
      </c>
      <c r="B45" s="131">
        <v>8</v>
      </c>
      <c r="C45" s="135"/>
      <c r="D45" s="5"/>
      <c r="E45" s="5"/>
      <c r="F45" s="92">
        <f>F38*8</f>
        <v>32</v>
      </c>
      <c r="G45" s="77"/>
      <c r="H45" s="128">
        <v>8</v>
      </c>
      <c r="I45" s="5"/>
      <c r="J45" s="5"/>
      <c r="K45" s="130">
        <f>K38*8</f>
        <v>20</v>
      </c>
      <c r="M45" s="131">
        <v>8</v>
      </c>
      <c r="N45" s="5"/>
      <c r="O45" s="5"/>
      <c r="P45" s="132">
        <f>P38*8</f>
        <v>28</v>
      </c>
      <c r="R45" s="131">
        <v>8</v>
      </c>
      <c r="S45" s="5"/>
      <c r="T45" s="43">
        <f>T38*8</f>
        <v>28</v>
      </c>
      <c r="U45" s="132">
        <f>U38*8</f>
        <v>52</v>
      </c>
      <c r="X45" s="131">
        <v>8</v>
      </c>
      <c r="Y45" s="43">
        <f>Y38*8</f>
        <v>28</v>
      </c>
      <c r="Z45" s="43">
        <f>Z38*8</f>
        <v>28</v>
      </c>
      <c r="AA45" s="81"/>
      <c r="AB45" s="5">
        <v>18</v>
      </c>
      <c r="AC45" s="132">
        <f>Z38*18</f>
        <v>63</v>
      </c>
    </row>
    <row r="46" spans="1:29" x14ac:dyDescent="0.25">
      <c r="A46" s="2" t="s">
        <v>11</v>
      </c>
      <c r="B46" s="131">
        <v>9</v>
      </c>
      <c r="C46" s="135"/>
      <c r="D46" s="5"/>
      <c r="E46" s="5"/>
      <c r="F46" s="92">
        <f>F38*9</f>
        <v>36</v>
      </c>
      <c r="G46" s="77"/>
      <c r="H46" s="128">
        <v>9</v>
      </c>
      <c r="I46" s="5"/>
      <c r="J46" s="5"/>
      <c r="K46" s="130">
        <f>K38*9</f>
        <v>22.5</v>
      </c>
      <c r="M46" s="131">
        <v>9</v>
      </c>
      <c r="N46" s="5"/>
      <c r="O46" s="5"/>
      <c r="P46" s="92">
        <f>P38*9</f>
        <v>31.5</v>
      </c>
      <c r="R46" s="131">
        <v>9</v>
      </c>
      <c r="S46" s="5"/>
      <c r="T46" s="93">
        <f>T38*9</f>
        <v>31.5</v>
      </c>
      <c r="U46" s="92">
        <f>U38*9</f>
        <v>58.5</v>
      </c>
      <c r="X46" s="131">
        <v>9</v>
      </c>
      <c r="Y46" s="93">
        <f>Y38*9</f>
        <v>31.5</v>
      </c>
      <c r="Z46" s="93">
        <f>Z38*9</f>
        <v>31.5</v>
      </c>
      <c r="AA46" s="81"/>
      <c r="AB46" s="5">
        <v>19</v>
      </c>
      <c r="AC46" s="92">
        <f>Z38*19</f>
        <v>66.5</v>
      </c>
    </row>
    <row r="47" spans="1:29" x14ac:dyDescent="0.25">
      <c r="A47" s="1" t="s">
        <v>11</v>
      </c>
      <c r="B47" s="131">
        <v>10</v>
      </c>
      <c r="C47" s="135"/>
      <c r="D47" s="5"/>
      <c r="E47" s="5"/>
      <c r="F47" s="92">
        <f>F38*10</f>
        <v>40</v>
      </c>
      <c r="G47" s="77"/>
      <c r="H47" s="128">
        <v>10</v>
      </c>
      <c r="I47" s="5"/>
      <c r="J47" s="5"/>
      <c r="K47" s="130">
        <f>K38*10</f>
        <v>25</v>
      </c>
      <c r="M47" s="131">
        <v>10</v>
      </c>
      <c r="N47" s="5"/>
      <c r="O47" s="5"/>
      <c r="P47" s="92">
        <f>P38*10</f>
        <v>35</v>
      </c>
      <c r="R47" s="131">
        <v>10</v>
      </c>
      <c r="S47" s="5"/>
      <c r="T47" s="93">
        <f>T38*10</f>
        <v>35</v>
      </c>
      <c r="U47" s="92">
        <f>U38*10</f>
        <v>65</v>
      </c>
      <c r="X47" s="137">
        <v>10</v>
      </c>
      <c r="Y47" s="78">
        <f>Y38*10</f>
        <v>35</v>
      </c>
      <c r="Z47" s="78">
        <f>Z38*10</f>
        <v>35</v>
      </c>
      <c r="AA47" s="80"/>
      <c r="AB47" s="6">
        <v>20</v>
      </c>
      <c r="AC47" s="138">
        <f>Z38*20</f>
        <v>70</v>
      </c>
    </row>
    <row r="48" spans="1:29" x14ac:dyDescent="0.25">
      <c r="A48" s="22"/>
      <c r="B48" s="131">
        <v>11</v>
      </c>
      <c r="C48" s="135"/>
      <c r="D48" s="5"/>
      <c r="E48" s="5"/>
      <c r="F48" s="92">
        <f>F38*11</f>
        <v>44</v>
      </c>
      <c r="G48" s="77"/>
      <c r="H48" s="128">
        <v>11</v>
      </c>
      <c r="I48" s="5"/>
      <c r="J48" s="5"/>
      <c r="K48" s="130">
        <f>K38*11</f>
        <v>27.5</v>
      </c>
      <c r="M48" s="131">
        <v>11</v>
      </c>
      <c r="N48" s="5"/>
      <c r="O48" s="5"/>
      <c r="P48" s="92">
        <f>P38*11</f>
        <v>38.5</v>
      </c>
      <c r="R48" s="131">
        <v>11</v>
      </c>
      <c r="S48" s="5"/>
      <c r="T48" s="93">
        <f>T38*11</f>
        <v>38.5</v>
      </c>
      <c r="U48" s="92"/>
      <c r="V48" s="93"/>
      <c r="W48" s="5"/>
      <c r="X48" s="93"/>
      <c r="Y48" s="81"/>
      <c r="Z48" s="81"/>
      <c r="AA48" s="134"/>
      <c r="AB48" s="93"/>
    </row>
    <row r="49" spans="1:31" x14ac:dyDescent="0.25">
      <c r="A49" s="22"/>
      <c r="B49" s="131">
        <v>12</v>
      </c>
      <c r="C49" s="135"/>
      <c r="D49" s="5"/>
      <c r="E49" s="5"/>
      <c r="F49" s="92">
        <f>F38*12</f>
        <v>48</v>
      </c>
      <c r="G49" s="77"/>
      <c r="H49" s="128">
        <v>12</v>
      </c>
      <c r="I49" s="5"/>
      <c r="J49" s="5"/>
      <c r="K49" s="130">
        <f>K38*12</f>
        <v>30</v>
      </c>
      <c r="M49" s="131">
        <v>12</v>
      </c>
      <c r="N49" s="5"/>
      <c r="O49" s="5"/>
      <c r="P49" s="92">
        <f>P38*12</f>
        <v>42</v>
      </c>
      <c r="R49" s="131">
        <v>12</v>
      </c>
      <c r="S49" s="5"/>
      <c r="T49" s="93">
        <f>T38*12</f>
        <v>42</v>
      </c>
      <c r="U49" s="92"/>
      <c r="V49" s="93"/>
      <c r="W49" s="5"/>
      <c r="X49" s="93"/>
      <c r="Y49" s="81"/>
      <c r="Z49" s="81"/>
      <c r="AA49" s="134"/>
      <c r="AB49" s="93"/>
      <c r="AC49" s="81"/>
    </row>
    <row r="50" spans="1:31" x14ac:dyDescent="0.25">
      <c r="A50" s="22"/>
      <c r="B50" s="137" t="s">
        <v>67</v>
      </c>
      <c r="C50" s="85"/>
      <c r="D50" s="6"/>
      <c r="E50" s="6"/>
      <c r="F50" s="138">
        <v>48</v>
      </c>
      <c r="G50" s="77"/>
      <c r="H50" s="137" t="s">
        <v>67</v>
      </c>
      <c r="I50" s="6"/>
      <c r="J50" s="6"/>
      <c r="K50" s="139">
        <f>K38*12</f>
        <v>30</v>
      </c>
      <c r="M50" s="137" t="s">
        <v>67</v>
      </c>
      <c r="N50" s="88"/>
      <c r="O50" s="88"/>
      <c r="P50" s="138">
        <f>P38*12</f>
        <v>42</v>
      </c>
      <c r="R50" s="137" t="s">
        <v>67</v>
      </c>
      <c r="S50" s="88"/>
      <c r="T50" s="78">
        <f>T38*12</f>
        <v>42</v>
      </c>
      <c r="U50" s="92"/>
      <c r="V50" s="93"/>
      <c r="W50" s="5"/>
      <c r="X50" s="93"/>
      <c r="Y50" s="81"/>
      <c r="Z50" s="81"/>
      <c r="AA50" s="134"/>
      <c r="AB50" s="93"/>
    </row>
    <row r="51" spans="1:31" x14ac:dyDescent="0.25">
      <c r="A51" s="22"/>
      <c r="B51" s="78"/>
      <c r="C51" s="85"/>
      <c r="D51" s="6"/>
      <c r="E51" s="6"/>
      <c r="F51" s="85"/>
      <c r="G51" s="78"/>
      <c r="H51" s="78"/>
      <c r="I51" s="6"/>
      <c r="J51" s="6"/>
      <c r="K51" s="86"/>
      <c r="L51" s="80"/>
      <c r="M51" s="87"/>
      <c r="N51" s="88"/>
      <c r="O51" s="88"/>
      <c r="P51" s="6"/>
      <c r="Q51" s="80"/>
      <c r="R51" s="137"/>
      <c r="S51" s="6"/>
      <c r="T51" s="78"/>
      <c r="U51" s="138"/>
      <c r="V51" s="119"/>
      <c r="W51" s="6"/>
      <c r="X51" s="78"/>
      <c r="Y51" s="80"/>
      <c r="Z51" s="80"/>
      <c r="AA51" s="23"/>
      <c r="AB51" s="78"/>
      <c r="AC51" s="80"/>
    </row>
    <row r="52" spans="1:31" x14ac:dyDescent="0.25">
      <c r="A52" s="22"/>
      <c r="B52" s="93"/>
      <c r="C52" s="136"/>
      <c r="D52" s="5"/>
      <c r="E52" s="5"/>
      <c r="F52" s="136"/>
      <c r="G52" s="93"/>
      <c r="H52" s="93"/>
      <c r="I52" s="5"/>
      <c r="J52" s="5"/>
      <c r="K52" s="43"/>
      <c r="L52" s="81"/>
      <c r="M52" s="232"/>
      <c r="N52" s="17"/>
      <c r="O52" s="17"/>
      <c r="P52" s="5"/>
      <c r="Q52" s="81"/>
      <c r="R52" s="5"/>
      <c r="S52" s="5"/>
      <c r="T52" s="93"/>
      <c r="U52" s="93"/>
      <c r="V52" s="93"/>
      <c r="W52" s="5"/>
      <c r="X52" s="93"/>
      <c r="Y52" s="81"/>
      <c r="Z52" s="81"/>
      <c r="AA52" s="134"/>
      <c r="AB52" s="93"/>
    </row>
    <row r="53" spans="1:31" x14ac:dyDescent="0.25">
      <c r="A53" s="22"/>
      <c r="B53" s="93"/>
      <c r="C53" s="136"/>
      <c r="D53" s="5"/>
      <c r="E53" s="5"/>
      <c r="F53" s="136"/>
      <c r="G53" s="93"/>
      <c r="H53" s="93"/>
      <c r="I53" s="5"/>
      <c r="J53" s="5"/>
      <c r="K53" s="43"/>
      <c r="L53" s="81"/>
      <c r="M53" s="232"/>
      <c r="N53" s="17"/>
      <c r="O53" s="17"/>
      <c r="P53" s="5"/>
      <c r="Q53" s="81"/>
      <c r="R53" s="5"/>
      <c r="S53" s="5"/>
      <c r="T53" s="93"/>
      <c r="U53" s="93"/>
      <c r="V53" s="93"/>
      <c r="W53" s="5"/>
      <c r="X53" s="93"/>
      <c r="Y53" s="81"/>
      <c r="Z53" s="81"/>
      <c r="AA53" s="134"/>
      <c r="AB53" s="93"/>
    </row>
    <row r="54" spans="1:31" ht="13" x14ac:dyDescent="0.3">
      <c r="A54" s="230" t="s">
        <v>53</v>
      </c>
      <c r="B54" s="93"/>
      <c r="C54" s="136"/>
      <c r="D54" s="5"/>
      <c r="E54" s="5"/>
      <c r="F54" s="136"/>
      <c r="G54" s="93"/>
      <c r="H54" s="93"/>
      <c r="I54" s="5"/>
      <c r="J54" s="5"/>
      <c r="K54" s="43"/>
      <c r="L54" s="81"/>
      <c r="M54" s="232"/>
      <c r="N54" s="17"/>
      <c r="O54" s="17"/>
      <c r="P54" s="5"/>
      <c r="Q54" s="81"/>
      <c r="R54" s="5"/>
      <c r="S54" s="5"/>
      <c r="T54" s="93"/>
    </row>
    <row r="55" spans="1:31" ht="22.5" hidden="1" customHeight="1" x14ac:dyDescent="0.25">
      <c r="A55" s="81" t="s">
        <v>4</v>
      </c>
      <c r="B55" s="93"/>
      <c r="C55" s="136"/>
      <c r="D55" s="5"/>
      <c r="E55" s="5"/>
      <c r="F55" s="136"/>
      <c r="G55" s="93"/>
      <c r="H55" s="93"/>
      <c r="I55" s="5"/>
      <c r="J55" s="5"/>
      <c r="K55" s="43"/>
      <c r="L55" s="81"/>
      <c r="M55" s="232"/>
      <c r="N55" s="17"/>
      <c r="O55" s="17"/>
      <c r="P55" s="5"/>
      <c r="Q55" s="81"/>
      <c r="R55" s="5"/>
      <c r="S55" s="5"/>
      <c r="T55" s="93"/>
      <c r="U55" s="81"/>
    </row>
    <row r="56" spans="1:31" hidden="1" x14ac:dyDescent="0.25">
      <c r="A56" s="81" t="s">
        <v>5</v>
      </c>
      <c r="B56" s="93"/>
      <c r="C56" s="136"/>
      <c r="D56" s="5"/>
      <c r="E56" s="5"/>
      <c r="F56" s="136"/>
      <c r="G56" s="93"/>
      <c r="H56" s="93"/>
      <c r="I56" s="5"/>
      <c r="J56" s="5"/>
      <c r="K56" s="43"/>
      <c r="L56" s="81"/>
      <c r="M56" s="232"/>
      <c r="N56" s="17"/>
      <c r="O56" s="17"/>
      <c r="P56" s="5"/>
      <c r="Q56" s="81"/>
      <c r="R56" s="5"/>
      <c r="S56" s="5"/>
      <c r="T56" s="93"/>
    </row>
    <row r="57" spans="1:31" ht="24.75" hidden="1" customHeight="1" x14ac:dyDescent="0.3">
      <c r="A57" s="81" t="s">
        <v>6</v>
      </c>
      <c r="B57" s="230"/>
      <c r="C57" s="230"/>
      <c r="D57" s="231"/>
      <c r="E57" s="231"/>
      <c r="F57" s="230" t="s">
        <v>25</v>
      </c>
      <c r="G57" s="230"/>
      <c r="H57" s="230"/>
      <c r="I57" s="8"/>
      <c r="J57" s="8"/>
      <c r="K57" s="76" t="s">
        <v>57</v>
      </c>
      <c r="L57" s="76"/>
      <c r="M57" s="83"/>
      <c r="N57" s="51"/>
      <c r="O57" s="51"/>
      <c r="P57" s="76"/>
      <c r="Q57" s="124"/>
    </row>
    <row r="58" spans="1:31" ht="18" hidden="1" customHeight="1" x14ac:dyDescent="0.25">
      <c r="A58" s="81"/>
      <c r="B58" s="93"/>
      <c r="C58" s="5"/>
      <c r="D58" s="5"/>
      <c r="E58" s="5"/>
      <c r="F58" s="93"/>
      <c r="G58" s="81"/>
      <c r="H58" s="93"/>
      <c r="I58" s="6"/>
      <c r="J58" s="6"/>
      <c r="K58" s="78"/>
      <c r="M58" s="79" t="s">
        <v>9</v>
      </c>
      <c r="N58" s="6"/>
      <c r="O58" s="6"/>
      <c r="P58" s="80"/>
      <c r="Q58" s="80"/>
      <c r="R58" s="78"/>
      <c r="S58" s="78"/>
      <c r="T58" s="80"/>
    </row>
    <row r="59" spans="1:31" ht="13" x14ac:dyDescent="0.3">
      <c r="A59" s="122" t="s">
        <v>44</v>
      </c>
      <c r="B59" s="93"/>
      <c r="C59" s="5"/>
      <c r="D59" s="5"/>
      <c r="E59" s="5"/>
      <c r="F59" s="93"/>
      <c r="G59" s="81"/>
      <c r="H59" s="93"/>
    </row>
    <row r="60" spans="1:31" ht="13" x14ac:dyDescent="0.3">
      <c r="A60" s="230" t="s">
        <v>45</v>
      </c>
      <c r="B60" s="93"/>
      <c r="C60" s="5"/>
      <c r="D60" s="5"/>
      <c r="E60" s="5"/>
      <c r="F60" s="93"/>
      <c r="G60" s="81"/>
      <c r="H60" s="93"/>
      <c r="U60" s="124"/>
      <c r="V60" s="124"/>
      <c r="W60" s="124"/>
      <c r="X60" s="124"/>
      <c r="Y60" s="74"/>
      <c r="Z60" s="74"/>
      <c r="AA60" s="74"/>
      <c r="AB60" s="74"/>
      <c r="AC60" s="123"/>
      <c r="AD60" s="123"/>
      <c r="AE60" s="124"/>
    </row>
    <row r="61" spans="1:31" ht="13" x14ac:dyDescent="0.3">
      <c r="A61" s="122" t="s">
        <v>22</v>
      </c>
      <c r="B61" s="93"/>
      <c r="C61" s="5"/>
      <c r="D61" s="5"/>
      <c r="E61" s="5"/>
      <c r="F61" s="93"/>
      <c r="G61" s="81"/>
      <c r="H61" s="93"/>
      <c r="K61" s="76" t="s">
        <v>57</v>
      </c>
      <c r="L61" s="76"/>
      <c r="M61" s="83"/>
      <c r="N61" s="51"/>
      <c r="O61" s="51"/>
      <c r="P61" s="76"/>
      <c r="Q61" s="124"/>
    </row>
    <row r="62" spans="1:31" ht="13" x14ac:dyDescent="0.3">
      <c r="A62" s="122" t="s">
        <v>23</v>
      </c>
      <c r="B62" s="81"/>
      <c r="C62" s="81"/>
      <c r="D62" s="81"/>
      <c r="E62" s="81"/>
      <c r="F62" s="81"/>
      <c r="G62" s="81"/>
      <c r="H62" s="81"/>
      <c r="K62" s="76" t="s">
        <v>58</v>
      </c>
      <c r="L62" s="76"/>
      <c r="M62" s="83"/>
      <c r="N62" s="51"/>
      <c r="O62" s="51"/>
      <c r="P62" s="76"/>
      <c r="Q62" s="124"/>
      <c r="R62" s="123"/>
      <c r="S62" s="123"/>
      <c r="T62" s="124"/>
      <c r="AA62" s="75"/>
    </row>
    <row r="63" spans="1:31" ht="13" x14ac:dyDescent="0.3">
      <c r="A63" s="2"/>
      <c r="B63" s="93"/>
      <c r="C63" s="5"/>
      <c r="D63" s="5"/>
      <c r="E63" s="5"/>
      <c r="F63" s="93"/>
      <c r="G63" s="81"/>
      <c r="H63" s="82"/>
      <c r="I63" s="5"/>
      <c r="J63" s="5"/>
      <c r="K63" s="82"/>
      <c r="M63" s="76"/>
      <c r="N63" s="76"/>
      <c r="O63" s="83"/>
      <c r="P63" s="76"/>
      <c r="Q63" s="74"/>
      <c r="R63" s="84"/>
      <c r="S63" s="123"/>
      <c r="T63" s="124"/>
      <c r="AA63" s="75"/>
    </row>
    <row r="64" spans="1:31" ht="13" x14ac:dyDescent="0.3">
      <c r="A64" s="76"/>
      <c r="B64" s="93"/>
      <c r="C64" s="125"/>
      <c r="D64" s="233"/>
      <c r="E64" s="233"/>
      <c r="F64" s="125"/>
      <c r="G64" s="125"/>
      <c r="H64" s="234"/>
      <c r="I64" s="76"/>
      <c r="J64" s="50"/>
      <c r="K64" s="76"/>
      <c r="L64" s="76"/>
      <c r="M64" s="83"/>
      <c r="N64" s="51"/>
      <c r="O64" s="51"/>
      <c r="P64" s="76"/>
      <c r="Q64" s="124"/>
      <c r="R64" s="140"/>
      <c r="S64" s="123"/>
      <c r="T64" s="124"/>
    </row>
    <row r="65" spans="1:20" ht="13" x14ac:dyDescent="0.3">
      <c r="A65" s="76"/>
      <c r="B65" s="93"/>
      <c r="C65" s="125"/>
      <c r="D65" s="233"/>
      <c r="E65" s="233"/>
      <c r="F65" s="125"/>
      <c r="G65" s="125"/>
      <c r="H65" s="234"/>
      <c r="I65" s="76"/>
      <c r="J65" s="50"/>
      <c r="K65" s="75"/>
      <c r="M65" s="75"/>
      <c r="N65" s="75"/>
      <c r="O65" s="75"/>
      <c r="R65" s="75"/>
      <c r="S65" s="75"/>
    </row>
    <row r="66" spans="1:20" ht="13" x14ac:dyDescent="0.3">
      <c r="A66" s="76"/>
      <c r="B66" s="122"/>
      <c r="C66" s="125"/>
      <c r="D66" s="122"/>
      <c r="E66" s="122"/>
      <c r="F66" s="125"/>
      <c r="G66" s="122"/>
      <c r="H66" s="125"/>
      <c r="I66" s="122"/>
      <c r="J66" s="125"/>
      <c r="K66" s="75"/>
      <c r="M66" s="75"/>
      <c r="N66" s="75"/>
      <c r="O66" s="75"/>
      <c r="R66" s="75"/>
      <c r="S66" s="75"/>
    </row>
    <row r="67" spans="1:20" ht="15.5" x14ac:dyDescent="0.35">
      <c r="A67" s="100"/>
      <c r="B67" s="76"/>
      <c r="C67" s="83"/>
      <c r="D67" s="76"/>
      <c r="E67" s="76"/>
      <c r="F67" s="83"/>
      <c r="G67" s="76"/>
      <c r="H67" s="83"/>
      <c r="I67" s="76"/>
      <c r="J67" s="83"/>
      <c r="K67" s="76"/>
      <c r="L67" s="76"/>
      <c r="M67" s="141"/>
      <c r="N67" s="51"/>
      <c r="O67" s="51"/>
      <c r="P67" s="76"/>
      <c r="Q67" s="124"/>
      <c r="R67" s="123"/>
      <c r="S67" s="123"/>
      <c r="T67" s="124"/>
    </row>
    <row r="68" spans="1:20" ht="13" x14ac:dyDescent="0.3">
      <c r="B68" s="76"/>
      <c r="C68" s="83"/>
      <c r="D68" s="76"/>
      <c r="E68" s="76"/>
      <c r="F68" s="83"/>
      <c r="G68" s="76"/>
      <c r="H68" s="83"/>
      <c r="I68" s="76"/>
      <c r="J68" s="83"/>
      <c r="K68" s="76"/>
      <c r="L68" s="76"/>
      <c r="M68" s="83"/>
      <c r="N68" s="51"/>
      <c r="O68" s="51"/>
      <c r="P68" s="76"/>
      <c r="Q68" s="124"/>
      <c r="R68" s="123"/>
      <c r="S68" s="123"/>
      <c r="T68" s="124"/>
    </row>
    <row r="69" spans="1:20" ht="13" x14ac:dyDescent="0.3">
      <c r="B69" s="76"/>
      <c r="C69" s="83"/>
      <c r="D69" s="76"/>
      <c r="E69" s="76"/>
      <c r="F69" s="83"/>
      <c r="G69" s="126"/>
      <c r="H69" s="83"/>
      <c r="I69" s="76"/>
      <c r="J69" s="83"/>
      <c r="K69" s="76"/>
      <c r="L69" s="76"/>
      <c r="M69" s="83"/>
      <c r="N69" s="51"/>
      <c r="O69" s="51"/>
      <c r="P69" s="76"/>
      <c r="Q69" s="124"/>
      <c r="R69" s="123"/>
      <c r="S69" s="123"/>
      <c r="T69" s="124"/>
    </row>
    <row r="70" spans="1:20" ht="13" x14ac:dyDescent="0.3">
      <c r="B70" s="121"/>
      <c r="C70" s="41"/>
      <c r="D70" s="41"/>
      <c r="E70" s="41"/>
      <c r="F70" s="121"/>
      <c r="G70" s="100"/>
      <c r="H70" s="121"/>
      <c r="I70" s="41"/>
      <c r="J70" s="41"/>
      <c r="K70" s="121"/>
      <c r="L70" s="100"/>
      <c r="M70" s="121"/>
      <c r="N70" s="41"/>
      <c r="O70" s="41"/>
      <c r="P70" s="100"/>
    </row>
  </sheetData>
  <mergeCells count="15">
    <mergeCell ref="B36:F36"/>
    <mergeCell ref="H36:K36"/>
    <mergeCell ref="M36:P36"/>
    <mergeCell ref="M35:P35"/>
    <mergeCell ref="H35:K35"/>
    <mergeCell ref="B35:F35"/>
    <mergeCell ref="A1:AB1"/>
    <mergeCell ref="B5:F5"/>
    <mergeCell ref="H5:K5"/>
    <mergeCell ref="M5:P5"/>
    <mergeCell ref="R5:T5"/>
    <mergeCell ref="R36:U36"/>
    <mergeCell ref="X35:AC35"/>
    <mergeCell ref="X36:AC36"/>
    <mergeCell ref="R35:U35"/>
  </mergeCells>
  <phoneticPr fontId="0" type="noConversion"/>
  <printOptions horizontalCentered="1" verticalCentered="1"/>
  <pageMargins left="0" right="0" top="0" bottom="0" header="0" footer="0"/>
  <pageSetup scale="74" orientation="landscape" r:id="rId1"/>
  <headerFooter alignWithMargins="0">
    <oddFooter>&amp;R05/2017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0"/>
  <sheetViews>
    <sheetView topLeftCell="H37" workbookViewId="0">
      <selection activeCell="O59" sqref="O59"/>
    </sheetView>
  </sheetViews>
  <sheetFormatPr defaultRowHeight="13" x14ac:dyDescent="0.3"/>
  <cols>
    <col min="1" max="1" width="6.81640625" customWidth="1"/>
    <col min="2" max="2" width="1.81640625" customWidth="1"/>
    <col min="3" max="3" width="13.26953125" customWidth="1"/>
    <col min="4" max="5" width="11" customWidth="1"/>
    <col min="6" max="7" width="10.7265625" customWidth="1"/>
    <col min="8" max="8" width="12.81640625" style="26" customWidth="1"/>
    <col min="9" max="9" width="14.26953125" customWidth="1"/>
    <col min="10" max="10" width="11.453125" customWidth="1"/>
    <col min="11" max="11" width="13.54296875" customWidth="1"/>
    <col min="12" max="13" width="10.7265625" customWidth="1"/>
    <col min="14" max="14" width="13.1796875" customWidth="1"/>
    <col min="15" max="15" width="10.81640625" customWidth="1"/>
    <col min="16" max="16" width="13.54296875" style="26" customWidth="1"/>
    <col min="17" max="17" width="13.81640625" customWidth="1"/>
    <col min="18" max="18" width="12.26953125" customWidth="1"/>
    <col min="22" max="22" width="11.81640625" style="26" customWidth="1"/>
  </cols>
  <sheetData>
    <row r="1" spans="1:22" s="71" customFormat="1" ht="23" x14ac:dyDescent="0.5">
      <c r="A1" s="70" t="s">
        <v>18</v>
      </c>
      <c r="B1" s="70"/>
      <c r="H1" s="70" t="s">
        <v>56</v>
      </c>
      <c r="P1" s="72"/>
      <c r="V1" s="72"/>
    </row>
    <row r="2" spans="1:22" ht="17.5" x14ac:dyDescent="0.35">
      <c r="A2" s="47" t="s">
        <v>21</v>
      </c>
      <c r="B2" s="47"/>
    </row>
    <row r="3" spans="1:22" ht="6" customHeight="1" x14ac:dyDescent="0.35">
      <c r="B3" s="47"/>
    </row>
    <row r="4" spans="1:22" ht="24" customHeight="1" x14ac:dyDescent="0.4">
      <c r="A4" s="47"/>
      <c r="B4" s="47"/>
      <c r="F4" s="47"/>
      <c r="G4" s="47"/>
      <c r="H4" s="227" t="s">
        <v>46</v>
      </c>
      <c r="I4" s="228"/>
      <c r="J4" s="228"/>
      <c r="K4" s="228"/>
      <c r="L4" s="228"/>
      <c r="M4" s="228"/>
      <c r="N4" s="229"/>
    </row>
    <row r="5" spans="1:22" ht="62" x14ac:dyDescent="0.35">
      <c r="F5" s="48"/>
      <c r="G5" s="48"/>
      <c r="H5" s="52" t="s">
        <v>16</v>
      </c>
      <c r="I5" s="53" t="s">
        <v>68</v>
      </c>
      <c r="J5" s="53" t="s">
        <v>69</v>
      </c>
      <c r="K5" s="53" t="s">
        <v>70</v>
      </c>
      <c r="L5" s="53" t="s">
        <v>71</v>
      </c>
      <c r="M5" s="53" t="s">
        <v>66</v>
      </c>
      <c r="N5" s="54" t="s">
        <v>17</v>
      </c>
    </row>
    <row r="6" spans="1:22" s="45" customFormat="1" ht="32.25" customHeight="1" x14ac:dyDescent="0.35">
      <c r="G6" s="9">
        <v>1</v>
      </c>
      <c r="H6" s="55">
        <f>'22-23 BA Tuition '!B8</f>
        <v>232.26</v>
      </c>
      <c r="I6" s="56">
        <v>4</v>
      </c>
      <c r="J6" s="57">
        <v>2.5</v>
      </c>
      <c r="K6" s="56">
        <v>3.5</v>
      </c>
      <c r="L6" s="56">
        <v>3.5</v>
      </c>
      <c r="M6" s="56">
        <v>3.5</v>
      </c>
      <c r="N6" s="58">
        <f t="shared" ref="N6:N15" si="0">SUM(H6:M6)</f>
        <v>249.26</v>
      </c>
    </row>
    <row r="7" spans="1:22" ht="15.5" x14ac:dyDescent="0.35">
      <c r="G7" s="9">
        <v>2</v>
      </c>
      <c r="H7" s="55">
        <f>SUM(H6*2)</f>
        <v>464.52</v>
      </c>
      <c r="I7" s="56">
        <f>I6*2</f>
        <v>8</v>
      </c>
      <c r="J7" s="57">
        <f>J6*2</f>
        <v>5</v>
      </c>
      <c r="K7" s="56">
        <f>K6*2</f>
        <v>7</v>
      </c>
      <c r="L7" s="56">
        <f>L6*2</f>
        <v>7</v>
      </c>
      <c r="M7" s="56">
        <f t="shared" ref="M7" si="1">M6*2</f>
        <v>7</v>
      </c>
      <c r="N7" s="58">
        <f t="shared" si="0"/>
        <v>498.52</v>
      </c>
    </row>
    <row r="8" spans="1:22" ht="15.5" x14ac:dyDescent="0.35">
      <c r="G8" s="9">
        <v>3</v>
      </c>
      <c r="H8" s="55">
        <f>SUM(H6*3)</f>
        <v>696.78</v>
      </c>
      <c r="I8" s="56">
        <f>I6*3</f>
        <v>12</v>
      </c>
      <c r="J8" s="57">
        <f>J6*3</f>
        <v>7.5</v>
      </c>
      <c r="K8" s="56">
        <f>K6*3</f>
        <v>10.5</v>
      </c>
      <c r="L8" s="56">
        <f>L6*3</f>
        <v>10.5</v>
      </c>
      <c r="M8" s="56">
        <f>M6*3</f>
        <v>10.5</v>
      </c>
      <c r="N8" s="58">
        <f t="shared" si="0"/>
        <v>747.78</v>
      </c>
    </row>
    <row r="9" spans="1:22" ht="15.5" x14ac:dyDescent="0.35">
      <c r="G9" s="9">
        <v>4</v>
      </c>
      <c r="H9" s="55">
        <f>SUM(H6*4)</f>
        <v>929.04</v>
      </c>
      <c r="I9" s="56">
        <f>I6*4</f>
        <v>16</v>
      </c>
      <c r="J9" s="57">
        <f>J6*4</f>
        <v>10</v>
      </c>
      <c r="K9" s="56">
        <f>K6*4</f>
        <v>14</v>
      </c>
      <c r="L9" s="56">
        <f>L6*4</f>
        <v>14</v>
      </c>
      <c r="M9" s="56">
        <f>M6*4</f>
        <v>14</v>
      </c>
      <c r="N9" s="58">
        <f t="shared" si="0"/>
        <v>997.04</v>
      </c>
    </row>
    <row r="10" spans="1:22" ht="15.5" x14ac:dyDescent="0.35">
      <c r="G10" s="9">
        <v>5</v>
      </c>
      <c r="H10" s="55">
        <f>SUM(H6*5)</f>
        <v>1161.3</v>
      </c>
      <c r="I10" s="59">
        <f>I6*5</f>
        <v>20</v>
      </c>
      <c r="J10" s="57">
        <f>J6*5</f>
        <v>12.5</v>
      </c>
      <c r="K10" s="59">
        <f>K6*5</f>
        <v>17.5</v>
      </c>
      <c r="L10" s="59">
        <f>L6*5</f>
        <v>17.5</v>
      </c>
      <c r="M10" s="59">
        <f>M6*5</f>
        <v>17.5</v>
      </c>
      <c r="N10" s="58">
        <f t="shared" si="0"/>
        <v>1246.3</v>
      </c>
    </row>
    <row r="11" spans="1:22" ht="15.5" x14ac:dyDescent="0.35">
      <c r="G11" s="9">
        <v>6</v>
      </c>
      <c r="H11" s="55">
        <f>SUM(H6*6)</f>
        <v>1393.56</v>
      </c>
      <c r="I11" s="59">
        <f>I6*6</f>
        <v>24</v>
      </c>
      <c r="J11" s="57">
        <f>J6*6</f>
        <v>15</v>
      </c>
      <c r="K11" s="59">
        <f>K6*6</f>
        <v>21</v>
      </c>
      <c r="L11" s="59">
        <f>L6*6</f>
        <v>21</v>
      </c>
      <c r="M11" s="59">
        <f>M6*6</f>
        <v>21</v>
      </c>
      <c r="N11" s="58">
        <f t="shared" si="0"/>
        <v>1495.56</v>
      </c>
    </row>
    <row r="12" spans="1:22" ht="15.5" x14ac:dyDescent="0.35">
      <c r="G12" s="9">
        <v>7</v>
      </c>
      <c r="H12" s="55">
        <f>SUM(H6*7)</f>
        <v>1625.82</v>
      </c>
      <c r="I12" s="59">
        <f>I6*7</f>
        <v>28</v>
      </c>
      <c r="J12" s="57">
        <f>J6*7</f>
        <v>17.5</v>
      </c>
      <c r="K12" s="59">
        <f>K6*7</f>
        <v>24.5</v>
      </c>
      <c r="L12" s="59">
        <f>L6*7</f>
        <v>24.5</v>
      </c>
      <c r="M12" s="59">
        <f>M6*7</f>
        <v>24.5</v>
      </c>
      <c r="N12" s="58">
        <f t="shared" si="0"/>
        <v>1744.82</v>
      </c>
    </row>
    <row r="13" spans="1:22" ht="15.5" x14ac:dyDescent="0.35">
      <c r="G13" s="9">
        <v>8</v>
      </c>
      <c r="H13" s="55">
        <f>SUM(H6*8)</f>
        <v>1858.08</v>
      </c>
      <c r="I13" s="59">
        <f>I6*8</f>
        <v>32</v>
      </c>
      <c r="J13" s="57">
        <f>J6*8</f>
        <v>20</v>
      </c>
      <c r="K13" s="59">
        <f>K6*8</f>
        <v>28</v>
      </c>
      <c r="L13" s="59">
        <f>L6*8</f>
        <v>28</v>
      </c>
      <c r="M13" s="59">
        <f>M6*8</f>
        <v>28</v>
      </c>
      <c r="N13" s="58">
        <f t="shared" si="0"/>
        <v>1994.08</v>
      </c>
    </row>
    <row r="14" spans="1:22" ht="15.5" x14ac:dyDescent="0.35">
      <c r="G14" s="9">
        <v>9</v>
      </c>
      <c r="H14" s="55">
        <f>SUM(H6*9)</f>
        <v>2090.34</v>
      </c>
      <c r="I14" s="56">
        <f>I6*9</f>
        <v>36</v>
      </c>
      <c r="J14" s="57">
        <f>J6*9</f>
        <v>22.5</v>
      </c>
      <c r="K14" s="56">
        <f>K6*9</f>
        <v>31.5</v>
      </c>
      <c r="L14" s="56">
        <f>L6*9</f>
        <v>31.5</v>
      </c>
      <c r="M14" s="56">
        <f>M6*9</f>
        <v>31.5</v>
      </c>
      <c r="N14" s="58">
        <f t="shared" si="0"/>
        <v>2243.34</v>
      </c>
    </row>
    <row r="15" spans="1:22" ht="15.5" x14ac:dyDescent="0.35">
      <c r="G15" s="9">
        <v>10</v>
      </c>
      <c r="H15" s="55">
        <f>SUM(H6*10)</f>
        <v>2322.6</v>
      </c>
      <c r="I15" s="56">
        <f>I6*10</f>
        <v>40</v>
      </c>
      <c r="J15" s="57">
        <f>J6*10</f>
        <v>25</v>
      </c>
      <c r="K15" s="56">
        <f>K6*10</f>
        <v>35</v>
      </c>
      <c r="L15" s="56">
        <f>L6*10</f>
        <v>35</v>
      </c>
      <c r="M15" s="56">
        <f>M6*10</f>
        <v>35</v>
      </c>
      <c r="N15" s="58">
        <f t="shared" si="0"/>
        <v>2492.6</v>
      </c>
    </row>
    <row r="16" spans="1:22" ht="15.5" x14ac:dyDescent="0.35">
      <c r="G16" s="9"/>
      <c r="H16" s="60"/>
      <c r="I16" s="61"/>
      <c r="J16" s="61"/>
      <c r="K16" s="61"/>
      <c r="L16" s="61"/>
      <c r="M16" s="61"/>
      <c r="N16" s="58" t="s">
        <v>11</v>
      </c>
    </row>
    <row r="17" spans="7:14" ht="15.5" x14ac:dyDescent="0.35">
      <c r="G17" s="9">
        <v>11</v>
      </c>
      <c r="H17" s="55">
        <f>'22-23 BA Tuition '!B19</f>
        <v>2334.27</v>
      </c>
      <c r="I17" s="56">
        <v>44</v>
      </c>
      <c r="J17" s="57">
        <v>27.5</v>
      </c>
      <c r="K17" s="56">
        <v>38.5</v>
      </c>
      <c r="L17" s="56">
        <v>38.5</v>
      </c>
      <c r="M17" s="56">
        <f>M6*11</f>
        <v>38.5</v>
      </c>
      <c r="N17" s="58">
        <f t="shared" ref="N17:N24" si="2">SUM(H17:M17)</f>
        <v>2521.27</v>
      </c>
    </row>
    <row r="18" spans="7:14" ht="15.5" x14ac:dyDescent="0.35">
      <c r="G18" s="9">
        <v>12</v>
      </c>
      <c r="H18" s="55">
        <f>'22-23 BA Tuition '!B20</f>
        <v>2345.94</v>
      </c>
      <c r="I18" s="56">
        <v>48</v>
      </c>
      <c r="J18" s="57">
        <v>30</v>
      </c>
      <c r="K18" s="56">
        <v>42</v>
      </c>
      <c r="L18" s="56">
        <v>42</v>
      </c>
      <c r="M18" s="56">
        <f>M6*12</f>
        <v>42</v>
      </c>
      <c r="N18" s="58">
        <f t="shared" si="2"/>
        <v>2549.94</v>
      </c>
    </row>
    <row r="19" spans="7:14" ht="15.5" x14ac:dyDescent="0.35">
      <c r="G19" s="9">
        <v>13</v>
      </c>
      <c r="H19" s="55">
        <f>'22-23 BA Tuition '!B21</f>
        <v>2357.61</v>
      </c>
      <c r="I19" s="56">
        <v>48</v>
      </c>
      <c r="J19" s="57">
        <v>30</v>
      </c>
      <c r="K19" s="56">
        <v>42</v>
      </c>
      <c r="L19" s="56">
        <v>42</v>
      </c>
      <c r="M19" s="56">
        <f>M6*13</f>
        <v>45.5</v>
      </c>
      <c r="N19" s="58">
        <f t="shared" si="2"/>
        <v>2565.11</v>
      </c>
    </row>
    <row r="20" spans="7:14" ht="15.5" x14ac:dyDescent="0.35">
      <c r="G20" s="9">
        <v>14</v>
      </c>
      <c r="H20" s="55">
        <f>'22-23 BA Tuition '!B22</f>
        <v>2369.2799999999997</v>
      </c>
      <c r="I20" s="56">
        <v>48</v>
      </c>
      <c r="J20" s="57">
        <v>30</v>
      </c>
      <c r="K20" s="56">
        <v>42</v>
      </c>
      <c r="L20" s="56">
        <v>42</v>
      </c>
      <c r="M20" s="56">
        <f>M6*14</f>
        <v>49</v>
      </c>
      <c r="N20" s="58">
        <f t="shared" si="2"/>
        <v>2580.2799999999997</v>
      </c>
    </row>
    <row r="21" spans="7:14" ht="15.5" x14ac:dyDescent="0.35">
      <c r="G21" s="9">
        <v>15</v>
      </c>
      <c r="H21" s="55">
        <f>'22-23 BA Tuition '!B23</f>
        <v>2380.9499999999998</v>
      </c>
      <c r="I21" s="56">
        <v>48</v>
      </c>
      <c r="J21" s="57">
        <v>30</v>
      </c>
      <c r="K21" s="56">
        <v>42</v>
      </c>
      <c r="L21" s="56">
        <v>42</v>
      </c>
      <c r="M21" s="56">
        <f>M6*15</f>
        <v>52.5</v>
      </c>
      <c r="N21" s="58">
        <f t="shared" si="2"/>
        <v>2595.4499999999998</v>
      </c>
    </row>
    <row r="22" spans="7:14" ht="15.5" x14ac:dyDescent="0.35">
      <c r="G22" s="9">
        <v>16</v>
      </c>
      <c r="H22" s="55">
        <f>'22-23 BA Tuition '!B24</f>
        <v>2392.62</v>
      </c>
      <c r="I22" s="56">
        <v>48</v>
      </c>
      <c r="J22" s="57">
        <v>30</v>
      </c>
      <c r="K22" s="56">
        <v>42</v>
      </c>
      <c r="L22" s="56">
        <v>42</v>
      </c>
      <c r="M22" s="56">
        <f>M6*16</f>
        <v>56</v>
      </c>
      <c r="N22" s="58">
        <f t="shared" si="2"/>
        <v>2610.62</v>
      </c>
    </row>
    <row r="23" spans="7:14" ht="15.5" x14ac:dyDescent="0.35">
      <c r="G23" s="9">
        <v>17</v>
      </c>
      <c r="H23" s="55">
        <f>'22-23 BA Tuition '!B25</f>
        <v>2404.29</v>
      </c>
      <c r="I23" s="56">
        <v>48</v>
      </c>
      <c r="J23" s="57">
        <v>30</v>
      </c>
      <c r="K23" s="56">
        <v>42</v>
      </c>
      <c r="L23" s="56">
        <v>42</v>
      </c>
      <c r="M23" s="56">
        <f>M6*17</f>
        <v>59.5</v>
      </c>
      <c r="N23" s="58">
        <f t="shared" si="2"/>
        <v>2625.79</v>
      </c>
    </row>
    <row r="24" spans="7:14" ht="15.5" x14ac:dyDescent="0.35">
      <c r="G24" s="9">
        <v>18</v>
      </c>
      <c r="H24" s="55">
        <f>'22-23 BA Tuition '!B26</f>
        <v>2415.96</v>
      </c>
      <c r="I24" s="56">
        <v>48</v>
      </c>
      <c r="J24" s="57">
        <v>30</v>
      </c>
      <c r="K24" s="56">
        <v>42</v>
      </c>
      <c r="L24" s="56">
        <v>42</v>
      </c>
      <c r="M24" s="56">
        <f>M6*18</f>
        <v>63</v>
      </c>
      <c r="N24" s="58">
        <f t="shared" si="2"/>
        <v>2640.96</v>
      </c>
    </row>
    <row r="25" spans="7:14" ht="15.5" x14ac:dyDescent="0.35">
      <c r="G25" s="9"/>
      <c r="H25" s="55" t="s">
        <v>11</v>
      </c>
      <c r="I25" s="56" t="s">
        <v>11</v>
      </c>
      <c r="J25" s="57" t="s">
        <v>11</v>
      </c>
      <c r="K25" s="56" t="s">
        <v>11</v>
      </c>
      <c r="L25" s="56" t="s">
        <v>11</v>
      </c>
      <c r="M25" s="56"/>
      <c r="N25" s="58" t="s">
        <v>11</v>
      </c>
    </row>
    <row r="26" spans="7:14" ht="15.5" x14ac:dyDescent="0.35">
      <c r="G26" s="9">
        <v>19</v>
      </c>
      <c r="H26" s="55">
        <f>'22-23 BA Tuition '!B28</f>
        <v>2635.9700000000003</v>
      </c>
      <c r="I26" s="56">
        <v>48</v>
      </c>
      <c r="J26" s="57">
        <v>30</v>
      </c>
      <c r="K26" s="56">
        <v>42</v>
      </c>
      <c r="L26" s="56">
        <v>42</v>
      </c>
      <c r="M26" s="56">
        <f>M6*19</f>
        <v>66.5</v>
      </c>
      <c r="N26" s="58">
        <f>SUM(H26:M26)</f>
        <v>2864.4700000000003</v>
      </c>
    </row>
    <row r="27" spans="7:14" ht="15.5" x14ac:dyDescent="0.35">
      <c r="G27" s="9">
        <v>20</v>
      </c>
      <c r="H27" s="55">
        <f>'22-23 BA Tuition '!B29</f>
        <v>2855.98</v>
      </c>
      <c r="I27" s="56">
        <v>48</v>
      </c>
      <c r="J27" s="57">
        <v>30</v>
      </c>
      <c r="K27" s="56">
        <v>42</v>
      </c>
      <c r="L27" s="56">
        <v>42</v>
      </c>
      <c r="M27" s="56">
        <f>M6*20</f>
        <v>70</v>
      </c>
      <c r="N27" s="58">
        <f>SUM(H27:M27)</f>
        <v>3087.98</v>
      </c>
    </row>
    <row r="28" spans="7:14" ht="15.5" x14ac:dyDescent="0.35">
      <c r="G28" s="9">
        <v>21</v>
      </c>
      <c r="H28" s="55">
        <f>'22-23 BA Tuition '!B30</f>
        <v>3075.99</v>
      </c>
      <c r="I28" s="56">
        <v>48</v>
      </c>
      <c r="J28" s="57">
        <v>30</v>
      </c>
      <c r="K28" s="56">
        <v>42</v>
      </c>
      <c r="L28" s="56">
        <v>42</v>
      </c>
      <c r="M28" s="56">
        <f>M6*21</f>
        <v>73.5</v>
      </c>
      <c r="N28" s="58">
        <f>SUM(H28:M28)</f>
        <v>3311.49</v>
      </c>
    </row>
    <row r="29" spans="7:14" ht="15.5" x14ac:dyDescent="0.35">
      <c r="G29" s="9">
        <v>22</v>
      </c>
      <c r="H29" s="62">
        <f>'22-23 BA Tuition '!B31</f>
        <v>3296</v>
      </c>
      <c r="I29" s="63">
        <v>48</v>
      </c>
      <c r="J29" s="64">
        <v>30</v>
      </c>
      <c r="K29" s="63">
        <v>42</v>
      </c>
      <c r="L29" s="63">
        <v>42</v>
      </c>
      <c r="M29" s="63">
        <f>M6*22</f>
        <v>77</v>
      </c>
      <c r="N29" s="65">
        <f>SUM(H29:M29)</f>
        <v>3535</v>
      </c>
    </row>
    <row r="30" spans="7:14" ht="10.15" customHeight="1" x14ac:dyDescent="0.3">
      <c r="I30" s="46"/>
    </row>
    <row r="31" spans="7:14" ht="7.5" customHeight="1" x14ac:dyDescent="0.3"/>
    <row r="32" spans="7:14" ht="12" customHeight="1" x14ac:dyDescent="0.3"/>
    <row r="33" spans="1:23" s="68" customFormat="1" ht="30" customHeight="1" x14ac:dyDescent="0.4">
      <c r="C33" s="225" t="s">
        <v>47</v>
      </c>
      <c r="D33" s="226"/>
      <c r="E33" s="226"/>
      <c r="F33" s="226"/>
      <c r="G33" s="226"/>
      <c r="H33" s="226"/>
      <c r="I33" s="193"/>
      <c r="J33" s="225" t="s">
        <v>52</v>
      </c>
      <c r="K33" s="226"/>
      <c r="L33" s="226"/>
      <c r="M33" s="226"/>
      <c r="N33" s="226"/>
      <c r="O33" s="226"/>
      <c r="P33" s="226"/>
      <c r="Q33" s="193"/>
      <c r="V33" s="69"/>
    </row>
    <row r="34" spans="1:23" ht="84" customHeight="1" x14ac:dyDescent="0.35">
      <c r="C34" s="191" t="s">
        <v>20</v>
      </c>
      <c r="D34" s="53" t="s">
        <v>68</v>
      </c>
      <c r="E34" s="53" t="s">
        <v>69</v>
      </c>
      <c r="F34" s="53" t="s">
        <v>70</v>
      </c>
      <c r="G34" s="53" t="s">
        <v>71</v>
      </c>
      <c r="H34" s="53" t="s">
        <v>66</v>
      </c>
      <c r="I34" s="192" t="s">
        <v>20</v>
      </c>
      <c r="J34" s="45"/>
      <c r="K34" s="191" t="s">
        <v>51</v>
      </c>
      <c r="L34" s="53" t="s">
        <v>68</v>
      </c>
      <c r="M34" s="53" t="s">
        <v>69</v>
      </c>
      <c r="N34" s="53" t="s">
        <v>70</v>
      </c>
      <c r="O34" s="53" t="s">
        <v>71</v>
      </c>
      <c r="P34" s="53" t="s">
        <v>66</v>
      </c>
      <c r="Q34" s="192" t="s">
        <v>19</v>
      </c>
      <c r="V34"/>
      <c r="W34" s="26"/>
    </row>
    <row r="35" spans="1:23" s="66" customFormat="1" ht="15.5" x14ac:dyDescent="0.35">
      <c r="A35" s="66">
        <v>1</v>
      </c>
      <c r="C35" s="55">
        <f>'22-23 BA Tuition '!H8</f>
        <v>241.75</v>
      </c>
      <c r="D35" s="56">
        <v>4</v>
      </c>
      <c r="E35" s="57">
        <v>2.5</v>
      </c>
      <c r="F35" s="57">
        <v>3.5</v>
      </c>
      <c r="G35" s="56">
        <v>3.5</v>
      </c>
      <c r="H35" s="56">
        <v>3.5</v>
      </c>
      <c r="I35" s="58">
        <f t="shared" ref="I35:I44" si="3">SUM(C35:H35)</f>
        <v>258.75</v>
      </c>
      <c r="J35" s="66">
        <v>1</v>
      </c>
      <c r="K35" s="55">
        <f>'22-23 BA Tuition '!M8</f>
        <v>653.27</v>
      </c>
      <c r="L35" s="56">
        <v>4</v>
      </c>
      <c r="M35" s="57">
        <v>2.5</v>
      </c>
      <c r="N35" s="57">
        <v>3.5</v>
      </c>
      <c r="O35" s="56">
        <v>3.5</v>
      </c>
      <c r="P35" s="56">
        <v>3.5</v>
      </c>
      <c r="Q35" s="58">
        <f>SUM(K35:P35)</f>
        <v>670.27</v>
      </c>
      <c r="W35" s="67"/>
    </row>
    <row r="36" spans="1:23" s="66" customFormat="1" ht="15.5" x14ac:dyDescent="0.35">
      <c r="A36" s="66">
        <v>2</v>
      </c>
      <c r="C36" s="55">
        <f>SUM(C35*2)</f>
        <v>483.5</v>
      </c>
      <c r="D36" s="56">
        <f>D35*2</f>
        <v>8</v>
      </c>
      <c r="E36" s="57">
        <f>E35*2</f>
        <v>5</v>
      </c>
      <c r="F36" s="57">
        <f>F35*2</f>
        <v>7</v>
      </c>
      <c r="G36" s="56">
        <f>G35*2</f>
        <v>7</v>
      </c>
      <c r="H36" s="56">
        <f t="shared" ref="H36" si="4">H35*2</f>
        <v>7</v>
      </c>
      <c r="I36" s="58">
        <f t="shared" si="3"/>
        <v>517.5</v>
      </c>
      <c r="J36" s="66">
        <v>2</v>
      </c>
      <c r="K36" s="55">
        <f>'22-23 BA Tuition '!M9</f>
        <v>1306.54</v>
      </c>
      <c r="L36" s="56">
        <f>L35*2</f>
        <v>8</v>
      </c>
      <c r="M36" s="57">
        <f>M35*2</f>
        <v>5</v>
      </c>
      <c r="N36" s="57">
        <f>N35*2</f>
        <v>7</v>
      </c>
      <c r="O36" s="56">
        <f>O35*2</f>
        <v>7</v>
      </c>
      <c r="P36" s="56">
        <f t="shared" ref="P36" si="5">P35*2</f>
        <v>7</v>
      </c>
      <c r="Q36" s="58">
        <f>SUM(K36:P36)</f>
        <v>1340.54</v>
      </c>
      <c r="W36" s="67"/>
    </row>
    <row r="37" spans="1:23" s="66" customFormat="1" ht="15.5" x14ac:dyDescent="0.35">
      <c r="A37" s="66">
        <v>3</v>
      </c>
      <c r="C37" s="55">
        <f>SUM(C35*3)</f>
        <v>725.25</v>
      </c>
      <c r="D37" s="56">
        <f>D35*3</f>
        <v>12</v>
      </c>
      <c r="E37" s="57">
        <f>E35*3</f>
        <v>7.5</v>
      </c>
      <c r="F37" s="57">
        <f>F35*3</f>
        <v>10.5</v>
      </c>
      <c r="G37" s="56">
        <f>G35*3</f>
        <v>10.5</v>
      </c>
      <c r="H37" s="56">
        <f>H35*3</f>
        <v>10.5</v>
      </c>
      <c r="I37" s="58">
        <f t="shared" si="3"/>
        <v>776.25</v>
      </c>
      <c r="J37" s="66">
        <v>3</v>
      </c>
      <c r="K37" s="55">
        <f>'22-23 BA Tuition '!M10</f>
        <v>1959.81</v>
      </c>
      <c r="L37" s="56">
        <f>L35*3</f>
        <v>12</v>
      </c>
      <c r="M37" s="57">
        <f>M35*3</f>
        <v>7.5</v>
      </c>
      <c r="N37" s="57">
        <f>N35*3</f>
        <v>10.5</v>
      </c>
      <c r="O37" s="56">
        <f>O35*3</f>
        <v>10.5</v>
      </c>
      <c r="P37" s="56">
        <f>P35*3</f>
        <v>10.5</v>
      </c>
      <c r="Q37" s="58">
        <f>SUM(K37:P37)</f>
        <v>2010.81</v>
      </c>
      <c r="W37" s="67"/>
    </row>
    <row r="38" spans="1:23" s="66" customFormat="1" ht="15.5" x14ac:dyDescent="0.35">
      <c r="A38" s="66">
        <v>4</v>
      </c>
      <c r="C38" s="55">
        <f>SUM(C35*4)</f>
        <v>967</v>
      </c>
      <c r="D38" s="56">
        <f>D35*4</f>
        <v>16</v>
      </c>
      <c r="E38" s="57">
        <f>E35*4</f>
        <v>10</v>
      </c>
      <c r="F38" s="57">
        <f>F35*4</f>
        <v>14</v>
      </c>
      <c r="G38" s="56">
        <f>G35*4</f>
        <v>14</v>
      </c>
      <c r="H38" s="56">
        <f>H35*4</f>
        <v>14</v>
      </c>
      <c r="I38" s="58">
        <f t="shared" si="3"/>
        <v>1035</v>
      </c>
      <c r="J38" s="66">
        <v>4</v>
      </c>
      <c r="K38" s="55">
        <f>'22-23 BA Tuition '!M11</f>
        <v>2613.08</v>
      </c>
      <c r="L38" s="56">
        <f>L35*4</f>
        <v>16</v>
      </c>
      <c r="M38" s="57">
        <f>M35*4</f>
        <v>10</v>
      </c>
      <c r="N38" s="57">
        <f>N35*4</f>
        <v>14</v>
      </c>
      <c r="O38" s="56">
        <f>O35*4</f>
        <v>14</v>
      </c>
      <c r="P38" s="56">
        <f>P35*4</f>
        <v>14</v>
      </c>
      <c r="Q38" s="58">
        <f>SUM(K38:P38)</f>
        <v>2681.08</v>
      </c>
      <c r="W38" s="67"/>
    </row>
    <row r="39" spans="1:23" s="66" customFormat="1" ht="15.5" x14ac:dyDescent="0.35">
      <c r="A39" s="66">
        <v>5</v>
      </c>
      <c r="C39" s="55">
        <f>SUM(C35*5)</f>
        <v>1208.75</v>
      </c>
      <c r="D39" s="59">
        <f>D35*5</f>
        <v>20</v>
      </c>
      <c r="E39" s="57">
        <f>E35*5</f>
        <v>12.5</v>
      </c>
      <c r="F39" s="57">
        <f>F35*5</f>
        <v>17.5</v>
      </c>
      <c r="G39" s="59">
        <f>G35*5</f>
        <v>17.5</v>
      </c>
      <c r="H39" s="59">
        <f>H35*5</f>
        <v>17.5</v>
      </c>
      <c r="I39" s="58">
        <f t="shared" si="3"/>
        <v>1293.75</v>
      </c>
      <c r="J39" s="66">
        <v>5</v>
      </c>
      <c r="K39" s="55">
        <f>'22-23 BA Tuition '!M12</f>
        <v>3266.35</v>
      </c>
      <c r="L39" s="59">
        <f>L35*5</f>
        <v>20</v>
      </c>
      <c r="M39" s="57">
        <f>M35*5</f>
        <v>12.5</v>
      </c>
      <c r="N39" s="57">
        <f>N35*5</f>
        <v>17.5</v>
      </c>
      <c r="O39" s="59">
        <f>O35*5</f>
        <v>17.5</v>
      </c>
      <c r="P39" s="59">
        <f>P35*5</f>
        <v>17.5</v>
      </c>
      <c r="Q39" s="58">
        <f>SUM(K39:P39)</f>
        <v>3351.35</v>
      </c>
      <c r="W39" s="67"/>
    </row>
    <row r="40" spans="1:23" s="66" customFormat="1" ht="15.5" x14ac:dyDescent="0.35">
      <c r="A40" s="66">
        <v>6</v>
      </c>
      <c r="C40" s="55">
        <f>SUM(C35*6)</f>
        <v>1450.5</v>
      </c>
      <c r="D40" s="59">
        <f>D35*6</f>
        <v>24</v>
      </c>
      <c r="E40" s="57">
        <f>E35*6</f>
        <v>15</v>
      </c>
      <c r="F40" s="57">
        <f>F35*6</f>
        <v>21</v>
      </c>
      <c r="G40" s="59">
        <f>G35*6</f>
        <v>21</v>
      </c>
      <c r="H40" s="59">
        <f>H35*6</f>
        <v>21</v>
      </c>
      <c r="I40" s="58">
        <f t="shared" si="3"/>
        <v>1552.5</v>
      </c>
      <c r="J40" s="66">
        <v>6</v>
      </c>
      <c r="K40" s="55">
        <f>'22-23 BA Tuition '!M13</f>
        <v>3919.62</v>
      </c>
      <c r="L40" s="59">
        <f>L35*6</f>
        <v>24</v>
      </c>
      <c r="M40" s="57">
        <f>M35*6</f>
        <v>15</v>
      </c>
      <c r="N40" s="57">
        <f>N35*6</f>
        <v>21</v>
      </c>
      <c r="O40" s="59">
        <f>O35*6</f>
        <v>21</v>
      </c>
      <c r="P40" s="59">
        <f>P35*6</f>
        <v>21</v>
      </c>
      <c r="Q40" s="58">
        <f t="shared" ref="Q40:Q44" si="6">SUM(K40:P40)</f>
        <v>4021.62</v>
      </c>
      <c r="W40" s="67"/>
    </row>
    <row r="41" spans="1:23" s="66" customFormat="1" ht="15.5" x14ac:dyDescent="0.35">
      <c r="A41" s="66">
        <v>7</v>
      </c>
      <c r="C41" s="55">
        <f>SUM(C35*7)</f>
        <v>1692.25</v>
      </c>
      <c r="D41" s="59">
        <f>D35*7</f>
        <v>28</v>
      </c>
      <c r="E41" s="57">
        <f>E35*7</f>
        <v>17.5</v>
      </c>
      <c r="F41" s="57">
        <f>F35*7</f>
        <v>24.5</v>
      </c>
      <c r="G41" s="59">
        <f>G35*7</f>
        <v>24.5</v>
      </c>
      <c r="H41" s="59">
        <f>H35*7</f>
        <v>24.5</v>
      </c>
      <c r="I41" s="58">
        <f t="shared" si="3"/>
        <v>1811.25</v>
      </c>
      <c r="J41" s="66">
        <v>7</v>
      </c>
      <c r="K41" s="55">
        <f>'22-23 BA Tuition '!M14</f>
        <v>4572.8899999999994</v>
      </c>
      <c r="L41" s="59">
        <f>L35*7</f>
        <v>28</v>
      </c>
      <c r="M41" s="57">
        <f>M35*7</f>
        <v>17.5</v>
      </c>
      <c r="N41" s="57">
        <f>N35*7</f>
        <v>24.5</v>
      </c>
      <c r="O41" s="59">
        <f>O35*7</f>
        <v>24.5</v>
      </c>
      <c r="P41" s="59">
        <f>P35*7</f>
        <v>24.5</v>
      </c>
      <c r="Q41" s="58">
        <f t="shared" si="6"/>
        <v>4691.8899999999994</v>
      </c>
      <c r="W41" s="67"/>
    </row>
    <row r="42" spans="1:23" s="66" customFormat="1" ht="15.5" x14ac:dyDescent="0.35">
      <c r="A42" s="66">
        <v>8</v>
      </c>
      <c r="C42" s="55">
        <f>SUM(C35*8)</f>
        <v>1934</v>
      </c>
      <c r="D42" s="59">
        <f>D35*8</f>
        <v>32</v>
      </c>
      <c r="E42" s="57">
        <f>E35*8</f>
        <v>20</v>
      </c>
      <c r="F42" s="57">
        <f>F35*8</f>
        <v>28</v>
      </c>
      <c r="G42" s="59">
        <f>G35*8</f>
        <v>28</v>
      </c>
      <c r="H42" s="59">
        <f>H35*8</f>
        <v>28</v>
      </c>
      <c r="I42" s="58">
        <f t="shared" si="3"/>
        <v>2070</v>
      </c>
      <c r="J42" s="66">
        <v>8</v>
      </c>
      <c r="K42" s="55">
        <f>'22-23 BA Tuition '!M15</f>
        <v>5226.16</v>
      </c>
      <c r="L42" s="59">
        <f>L35*8</f>
        <v>32</v>
      </c>
      <c r="M42" s="57">
        <f>M35*8</f>
        <v>20</v>
      </c>
      <c r="N42" s="57">
        <f>N35*8</f>
        <v>28</v>
      </c>
      <c r="O42" s="59">
        <f>O35*8</f>
        <v>28</v>
      </c>
      <c r="P42" s="59">
        <f>P35*8</f>
        <v>28</v>
      </c>
      <c r="Q42" s="58">
        <f t="shared" si="6"/>
        <v>5362.16</v>
      </c>
      <c r="W42" s="67"/>
    </row>
    <row r="43" spans="1:23" s="66" customFormat="1" ht="15.5" x14ac:dyDescent="0.35">
      <c r="A43" s="66">
        <v>9</v>
      </c>
      <c r="C43" s="55">
        <f>SUM(C35*9)</f>
        <v>2175.75</v>
      </c>
      <c r="D43" s="56">
        <f>D35*9</f>
        <v>36</v>
      </c>
      <c r="E43" s="57">
        <f>E35*9</f>
        <v>22.5</v>
      </c>
      <c r="F43" s="57">
        <f>F35*9</f>
        <v>31.5</v>
      </c>
      <c r="G43" s="56">
        <f>G35*9</f>
        <v>31.5</v>
      </c>
      <c r="H43" s="56">
        <f>H35*9</f>
        <v>31.5</v>
      </c>
      <c r="I43" s="58">
        <f t="shared" si="3"/>
        <v>2328.75</v>
      </c>
      <c r="J43" s="66">
        <v>9</v>
      </c>
      <c r="K43" s="55">
        <f>'22-23 BA Tuition '!M16</f>
        <v>5879.43</v>
      </c>
      <c r="L43" s="56">
        <f>L35*9</f>
        <v>36</v>
      </c>
      <c r="M43" s="57">
        <f>M35*9</f>
        <v>22.5</v>
      </c>
      <c r="N43" s="57">
        <f>N35*9</f>
        <v>31.5</v>
      </c>
      <c r="O43" s="56">
        <f>O35*9</f>
        <v>31.5</v>
      </c>
      <c r="P43" s="56">
        <f>P35*9</f>
        <v>31.5</v>
      </c>
      <c r="Q43" s="58">
        <f t="shared" si="6"/>
        <v>6032.43</v>
      </c>
      <c r="W43" s="67"/>
    </row>
    <row r="44" spans="1:23" s="66" customFormat="1" ht="15.5" x14ac:dyDescent="0.35">
      <c r="A44" s="66">
        <v>10</v>
      </c>
      <c r="C44" s="55">
        <f>SUM(C35*10)</f>
        <v>2417.5</v>
      </c>
      <c r="D44" s="56">
        <f>D35*10</f>
        <v>40</v>
      </c>
      <c r="E44" s="57">
        <f>E35*10</f>
        <v>25</v>
      </c>
      <c r="F44" s="57">
        <f>F35*10</f>
        <v>35</v>
      </c>
      <c r="G44" s="56">
        <f>G35*10</f>
        <v>35</v>
      </c>
      <c r="H44" s="56">
        <f>H35*10</f>
        <v>35</v>
      </c>
      <c r="I44" s="58">
        <f t="shared" si="3"/>
        <v>2587.5</v>
      </c>
      <c r="J44" s="66">
        <v>10</v>
      </c>
      <c r="K44" s="55">
        <f>'22-23 BA Tuition '!M17</f>
        <v>6532.7</v>
      </c>
      <c r="L44" s="56">
        <f>L35*10</f>
        <v>40</v>
      </c>
      <c r="M44" s="57">
        <f>M35*10</f>
        <v>25</v>
      </c>
      <c r="N44" s="57">
        <f>N35*10</f>
        <v>35</v>
      </c>
      <c r="O44" s="56">
        <f>O35*10</f>
        <v>35</v>
      </c>
      <c r="P44" s="56">
        <f>P35*10</f>
        <v>35</v>
      </c>
      <c r="Q44" s="58">
        <f t="shared" si="6"/>
        <v>6702.7</v>
      </c>
      <c r="W44" s="67"/>
    </row>
    <row r="45" spans="1:23" s="66" customFormat="1" ht="15.5" x14ac:dyDescent="0.35">
      <c r="C45" s="60"/>
      <c r="D45" s="61"/>
      <c r="E45" s="61"/>
      <c r="F45" s="61"/>
      <c r="G45" s="61"/>
      <c r="H45" s="61"/>
      <c r="I45" s="58" t="s">
        <v>11</v>
      </c>
      <c r="K45" s="55" t="s">
        <v>11</v>
      </c>
      <c r="L45" s="61"/>
      <c r="M45" s="61"/>
      <c r="N45" s="61"/>
      <c r="O45" s="61"/>
      <c r="P45" s="61"/>
      <c r="Q45" s="58" t="s">
        <v>11</v>
      </c>
      <c r="W45" s="67"/>
    </row>
    <row r="46" spans="1:23" s="66" customFormat="1" ht="15.5" x14ac:dyDescent="0.35">
      <c r="A46" s="66">
        <v>11</v>
      </c>
      <c r="C46" s="55">
        <f>'22-23 BA Tuition '!H19</f>
        <v>2430.02</v>
      </c>
      <c r="D46" s="56">
        <v>44</v>
      </c>
      <c r="E46" s="57">
        <v>27.5</v>
      </c>
      <c r="F46" s="57">
        <v>38.5</v>
      </c>
      <c r="G46" s="57">
        <v>38.5</v>
      </c>
      <c r="H46" s="56">
        <f>H35*11</f>
        <v>38.5</v>
      </c>
      <c r="I46" s="58">
        <f t="shared" ref="I46:I53" si="7">SUM(C46:H46)</f>
        <v>2617.02</v>
      </c>
      <c r="J46" s="66">
        <v>11</v>
      </c>
      <c r="K46" s="55">
        <f>'22-23 BA Tuition '!M19</f>
        <v>6545.22</v>
      </c>
      <c r="L46" s="56">
        <v>44</v>
      </c>
      <c r="M46" s="57">
        <v>27.5</v>
      </c>
      <c r="N46" s="57">
        <v>38.5</v>
      </c>
      <c r="O46" s="56">
        <v>38.5</v>
      </c>
      <c r="P46" s="56">
        <f>P35*11</f>
        <v>38.5</v>
      </c>
      <c r="Q46" s="58">
        <f>SUM(K46:P46)</f>
        <v>6732.22</v>
      </c>
      <c r="W46" s="67"/>
    </row>
    <row r="47" spans="1:23" s="66" customFormat="1" ht="15.5" x14ac:dyDescent="0.35">
      <c r="A47" s="66">
        <v>12</v>
      </c>
      <c r="C47" s="55">
        <f>'22-23 BA Tuition '!H20</f>
        <v>2442.54</v>
      </c>
      <c r="D47" s="56">
        <v>48</v>
      </c>
      <c r="E47" s="57">
        <v>30</v>
      </c>
      <c r="F47" s="57">
        <v>42</v>
      </c>
      <c r="G47" s="57">
        <v>42</v>
      </c>
      <c r="H47" s="56">
        <f>H35*12</f>
        <v>42</v>
      </c>
      <c r="I47" s="58">
        <f t="shared" si="7"/>
        <v>2646.54</v>
      </c>
      <c r="J47" s="66">
        <v>12</v>
      </c>
      <c r="K47" s="55">
        <f>'22-23 BA Tuition '!M20</f>
        <v>6557.74</v>
      </c>
      <c r="L47" s="56">
        <v>48</v>
      </c>
      <c r="M47" s="57">
        <v>30</v>
      </c>
      <c r="N47" s="57">
        <v>42</v>
      </c>
      <c r="O47" s="56">
        <v>42</v>
      </c>
      <c r="P47" s="56">
        <f>P35*12</f>
        <v>42</v>
      </c>
      <c r="Q47" s="58">
        <f t="shared" ref="Q47:Q53" si="8">SUM(K47:P47)</f>
        <v>6761.74</v>
      </c>
      <c r="W47" s="67"/>
    </row>
    <row r="48" spans="1:23" s="66" customFormat="1" ht="15.5" x14ac:dyDescent="0.35">
      <c r="A48" s="66">
        <v>13</v>
      </c>
      <c r="C48" s="55">
        <f>'22-23 BA Tuition '!H21</f>
        <v>2455.06</v>
      </c>
      <c r="D48" s="56">
        <v>48</v>
      </c>
      <c r="E48" s="57">
        <v>30</v>
      </c>
      <c r="F48" s="57">
        <v>42</v>
      </c>
      <c r="G48" s="57">
        <v>42</v>
      </c>
      <c r="H48" s="56">
        <f>H35*13</f>
        <v>45.5</v>
      </c>
      <c r="I48" s="58">
        <f t="shared" si="7"/>
        <v>2662.56</v>
      </c>
      <c r="J48" s="66">
        <v>13</v>
      </c>
      <c r="K48" s="55">
        <f>'22-23 BA Tuition '!M21</f>
        <v>6570.26</v>
      </c>
      <c r="L48" s="56">
        <v>48</v>
      </c>
      <c r="M48" s="57">
        <v>30</v>
      </c>
      <c r="N48" s="57">
        <v>42</v>
      </c>
      <c r="O48" s="56">
        <v>42</v>
      </c>
      <c r="P48" s="56">
        <f>P35*13</f>
        <v>45.5</v>
      </c>
      <c r="Q48" s="58">
        <f t="shared" si="8"/>
        <v>6777.76</v>
      </c>
      <c r="W48" s="67"/>
    </row>
    <row r="49" spans="1:23" s="66" customFormat="1" ht="15.5" x14ac:dyDescent="0.35">
      <c r="A49" s="66">
        <v>14</v>
      </c>
      <c r="C49" s="55">
        <f>'22-23 BA Tuition '!H22</f>
        <v>2467.58</v>
      </c>
      <c r="D49" s="56">
        <v>48</v>
      </c>
      <c r="E49" s="57">
        <v>30</v>
      </c>
      <c r="F49" s="57">
        <v>42</v>
      </c>
      <c r="G49" s="57">
        <v>42</v>
      </c>
      <c r="H49" s="56">
        <f>H35*14</f>
        <v>49</v>
      </c>
      <c r="I49" s="58">
        <f t="shared" si="7"/>
        <v>2678.58</v>
      </c>
      <c r="J49" s="66">
        <v>14</v>
      </c>
      <c r="K49" s="55">
        <f>'22-23 BA Tuition '!M22</f>
        <v>6582.78</v>
      </c>
      <c r="L49" s="56">
        <v>48</v>
      </c>
      <c r="M49" s="57">
        <v>30</v>
      </c>
      <c r="N49" s="57">
        <v>42</v>
      </c>
      <c r="O49" s="56">
        <v>42</v>
      </c>
      <c r="P49" s="56">
        <f>P35*14</f>
        <v>49</v>
      </c>
      <c r="Q49" s="58">
        <f t="shared" si="8"/>
        <v>6793.78</v>
      </c>
      <c r="W49" s="67"/>
    </row>
    <row r="50" spans="1:23" s="66" customFormat="1" ht="15.5" x14ac:dyDescent="0.35">
      <c r="A50" s="66">
        <v>15</v>
      </c>
      <c r="C50" s="55">
        <f>'22-23 BA Tuition '!H23</f>
        <v>2480.1</v>
      </c>
      <c r="D50" s="56">
        <v>48</v>
      </c>
      <c r="E50" s="57">
        <v>30</v>
      </c>
      <c r="F50" s="57">
        <v>42</v>
      </c>
      <c r="G50" s="57">
        <v>42</v>
      </c>
      <c r="H50" s="56">
        <f>H35*15</f>
        <v>52.5</v>
      </c>
      <c r="I50" s="58">
        <f t="shared" si="7"/>
        <v>2694.6</v>
      </c>
      <c r="J50" s="66">
        <v>15</v>
      </c>
      <c r="K50" s="55">
        <f>'22-23 BA Tuition '!M23</f>
        <v>6595.3</v>
      </c>
      <c r="L50" s="56">
        <v>48</v>
      </c>
      <c r="M50" s="57">
        <v>30</v>
      </c>
      <c r="N50" s="57">
        <v>42</v>
      </c>
      <c r="O50" s="56">
        <v>42</v>
      </c>
      <c r="P50" s="56">
        <f>P35*15</f>
        <v>52.5</v>
      </c>
      <c r="Q50" s="58">
        <f t="shared" si="8"/>
        <v>6809.8</v>
      </c>
      <c r="W50" s="67"/>
    </row>
    <row r="51" spans="1:23" s="66" customFormat="1" ht="15.5" x14ac:dyDescent="0.35">
      <c r="A51" s="66">
        <v>16</v>
      </c>
      <c r="C51" s="55">
        <f>'22-23 BA Tuition '!H24</f>
        <v>2492.62</v>
      </c>
      <c r="D51" s="56">
        <v>48</v>
      </c>
      <c r="E51" s="57">
        <v>30</v>
      </c>
      <c r="F51" s="57">
        <v>42</v>
      </c>
      <c r="G51" s="57">
        <v>42</v>
      </c>
      <c r="H51" s="56">
        <f>H35*16</f>
        <v>56</v>
      </c>
      <c r="I51" s="58">
        <f t="shared" si="7"/>
        <v>2710.62</v>
      </c>
      <c r="J51" s="66">
        <v>16</v>
      </c>
      <c r="K51" s="55">
        <f>'22-23 BA Tuition '!M24</f>
        <v>6607.82</v>
      </c>
      <c r="L51" s="56">
        <v>48</v>
      </c>
      <c r="M51" s="57">
        <v>30</v>
      </c>
      <c r="N51" s="57">
        <v>42</v>
      </c>
      <c r="O51" s="56">
        <v>42</v>
      </c>
      <c r="P51" s="56">
        <f>P35*16</f>
        <v>56</v>
      </c>
      <c r="Q51" s="58">
        <f t="shared" si="8"/>
        <v>6825.82</v>
      </c>
      <c r="W51" s="67"/>
    </row>
    <row r="52" spans="1:23" s="66" customFormat="1" ht="15.5" x14ac:dyDescent="0.35">
      <c r="A52" s="66">
        <v>17</v>
      </c>
      <c r="C52" s="55">
        <f>'22-23 BA Tuition '!H25</f>
        <v>2505.14</v>
      </c>
      <c r="D52" s="56">
        <v>48</v>
      </c>
      <c r="E52" s="57">
        <v>30</v>
      </c>
      <c r="F52" s="57">
        <v>42</v>
      </c>
      <c r="G52" s="57">
        <v>42</v>
      </c>
      <c r="H52" s="56">
        <f>H35*17</f>
        <v>59.5</v>
      </c>
      <c r="I52" s="58">
        <f t="shared" si="7"/>
        <v>2726.64</v>
      </c>
      <c r="J52" s="66">
        <v>17</v>
      </c>
      <c r="K52" s="55">
        <f>'22-23 BA Tuition '!M25</f>
        <v>6620.34</v>
      </c>
      <c r="L52" s="56">
        <v>48</v>
      </c>
      <c r="M52" s="57">
        <v>30</v>
      </c>
      <c r="N52" s="57">
        <v>42</v>
      </c>
      <c r="O52" s="56">
        <v>42</v>
      </c>
      <c r="P52" s="56">
        <f>P35*17</f>
        <v>59.5</v>
      </c>
      <c r="Q52" s="58">
        <f t="shared" si="8"/>
        <v>6841.84</v>
      </c>
      <c r="W52" s="67"/>
    </row>
    <row r="53" spans="1:23" s="66" customFormat="1" ht="15.5" x14ac:dyDescent="0.35">
      <c r="A53" s="66">
        <v>18</v>
      </c>
      <c r="C53" s="55">
        <f>'22-23 BA Tuition '!H26</f>
        <v>2517.66</v>
      </c>
      <c r="D53" s="56">
        <v>48</v>
      </c>
      <c r="E53" s="57">
        <v>30</v>
      </c>
      <c r="F53" s="57">
        <v>42</v>
      </c>
      <c r="G53" s="57">
        <v>42</v>
      </c>
      <c r="H53" s="56">
        <f>H35*18</f>
        <v>63</v>
      </c>
      <c r="I53" s="58">
        <f t="shared" si="7"/>
        <v>2742.66</v>
      </c>
      <c r="J53" s="66">
        <v>18</v>
      </c>
      <c r="K53" s="55">
        <f>'22-23 BA Tuition '!M26</f>
        <v>6632.86</v>
      </c>
      <c r="L53" s="56">
        <v>48</v>
      </c>
      <c r="M53" s="57">
        <v>30</v>
      </c>
      <c r="N53" s="57">
        <v>42</v>
      </c>
      <c r="O53" s="56">
        <v>42</v>
      </c>
      <c r="P53" s="56">
        <f>P35*18</f>
        <v>63</v>
      </c>
      <c r="Q53" s="58">
        <f t="shared" si="8"/>
        <v>6857.86</v>
      </c>
      <c r="W53" s="67"/>
    </row>
    <row r="54" spans="1:23" s="66" customFormat="1" ht="15.5" x14ac:dyDescent="0.35">
      <c r="C54" s="55" t="s">
        <v>11</v>
      </c>
      <c r="D54" s="56" t="s">
        <v>11</v>
      </c>
      <c r="E54" s="57" t="s">
        <v>11</v>
      </c>
      <c r="F54" s="57" t="s">
        <v>11</v>
      </c>
      <c r="G54" s="56" t="s">
        <v>11</v>
      </c>
      <c r="H54" s="56"/>
      <c r="I54" s="58" t="s">
        <v>11</v>
      </c>
      <c r="K54" s="55" t="s">
        <v>11</v>
      </c>
      <c r="L54" s="56" t="s">
        <v>11</v>
      </c>
      <c r="M54" s="57" t="s">
        <v>11</v>
      </c>
      <c r="N54" s="57" t="s">
        <v>11</v>
      </c>
      <c r="O54" s="56" t="s">
        <v>11</v>
      </c>
      <c r="P54" s="56"/>
      <c r="Q54" s="58" t="s">
        <v>11</v>
      </c>
      <c r="W54" s="67"/>
    </row>
    <row r="55" spans="1:23" s="66" customFormat="1" ht="15.5" x14ac:dyDescent="0.35">
      <c r="A55" s="66">
        <v>19</v>
      </c>
      <c r="C55" s="55">
        <f>'22-23 BA Tuition '!H28</f>
        <v>2757.29</v>
      </c>
      <c r="D55" s="56">
        <v>48</v>
      </c>
      <c r="E55" s="57">
        <v>30</v>
      </c>
      <c r="F55" s="57">
        <v>42</v>
      </c>
      <c r="G55" s="57">
        <v>42</v>
      </c>
      <c r="H55" s="56">
        <f>H35*19</f>
        <v>66.5</v>
      </c>
      <c r="I55" s="58">
        <f>SUM(C55:H55)</f>
        <v>2985.79</v>
      </c>
      <c r="J55" s="66">
        <v>19</v>
      </c>
      <c r="K55" s="55">
        <f>'22-23 BA Tuition '!M28</f>
        <v>7273.8799999999992</v>
      </c>
      <c r="L55" s="56">
        <v>48</v>
      </c>
      <c r="M55" s="57">
        <v>30</v>
      </c>
      <c r="N55" s="57">
        <v>42</v>
      </c>
      <c r="O55" s="56">
        <v>42</v>
      </c>
      <c r="P55" s="56">
        <f>P35*19</f>
        <v>66.5</v>
      </c>
      <c r="Q55" s="58">
        <f>SUM(K55:P55)</f>
        <v>7502.3799999999992</v>
      </c>
      <c r="W55" s="67"/>
    </row>
    <row r="56" spans="1:23" s="66" customFormat="1" ht="15.5" x14ac:dyDescent="0.35">
      <c r="A56" s="66">
        <v>20</v>
      </c>
      <c r="C56" s="55">
        <f>'22-23 BA Tuition '!H29</f>
        <v>2996.92</v>
      </c>
      <c r="D56" s="56">
        <v>48</v>
      </c>
      <c r="E56" s="57">
        <v>30</v>
      </c>
      <c r="F56" s="57">
        <v>42</v>
      </c>
      <c r="G56" s="57">
        <v>42</v>
      </c>
      <c r="H56" s="56">
        <f>H35*20</f>
        <v>70</v>
      </c>
      <c r="I56" s="58">
        <f>SUM(C56:H56)</f>
        <v>3228.92</v>
      </c>
      <c r="J56" s="66">
        <v>20</v>
      </c>
      <c r="K56" s="55">
        <f>'22-23 BA Tuition '!M29</f>
        <v>7914.9</v>
      </c>
      <c r="L56" s="56">
        <v>48</v>
      </c>
      <c r="M56" s="57">
        <v>30</v>
      </c>
      <c r="N56" s="57">
        <v>42</v>
      </c>
      <c r="O56" s="56">
        <v>42</v>
      </c>
      <c r="P56" s="56">
        <f>P35*20</f>
        <v>70</v>
      </c>
      <c r="Q56" s="58">
        <f t="shared" ref="Q56:Q58" si="9">SUM(K56:P56)</f>
        <v>8146.9</v>
      </c>
      <c r="W56" s="67"/>
    </row>
    <row r="57" spans="1:23" s="66" customFormat="1" ht="15.5" x14ac:dyDescent="0.35">
      <c r="A57" s="66">
        <v>21</v>
      </c>
      <c r="C57" s="55">
        <f>'22-23 BA Tuition '!H30</f>
        <v>3236.5499999999997</v>
      </c>
      <c r="D57" s="56">
        <v>48</v>
      </c>
      <c r="E57" s="57">
        <v>30</v>
      </c>
      <c r="F57" s="57">
        <v>42</v>
      </c>
      <c r="G57" s="57">
        <v>42</v>
      </c>
      <c r="H57" s="56">
        <f>H35*21</f>
        <v>73.5</v>
      </c>
      <c r="I57" s="58">
        <f>SUM(C57:H57)</f>
        <v>3472.0499999999997</v>
      </c>
      <c r="J57" s="66">
        <v>21</v>
      </c>
      <c r="K57" s="55">
        <f>'22-23 BA Tuition '!M30</f>
        <v>8555.92</v>
      </c>
      <c r="L57" s="56">
        <v>48</v>
      </c>
      <c r="M57" s="57">
        <v>30</v>
      </c>
      <c r="N57" s="57">
        <v>42</v>
      </c>
      <c r="O57" s="56">
        <v>42</v>
      </c>
      <c r="P57" s="56">
        <f>P35*21</f>
        <v>73.5</v>
      </c>
      <c r="Q57" s="58">
        <f t="shared" si="9"/>
        <v>8791.42</v>
      </c>
      <c r="W57" s="67"/>
    </row>
    <row r="58" spans="1:23" s="66" customFormat="1" ht="15.5" x14ac:dyDescent="0.35">
      <c r="A58" s="66">
        <v>22</v>
      </c>
      <c r="C58" s="62">
        <f>'22-23 BA Tuition '!H31</f>
        <v>3476.18</v>
      </c>
      <c r="D58" s="63">
        <v>48</v>
      </c>
      <c r="E58" s="64">
        <v>30</v>
      </c>
      <c r="F58" s="64">
        <v>42</v>
      </c>
      <c r="G58" s="64">
        <v>42</v>
      </c>
      <c r="H58" s="63">
        <f>H35*22</f>
        <v>77</v>
      </c>
      <c r="I58" s="65">
        <f>SUM(C58:H58)</f>
        <v>3715.18</v>
      </c>
      <c r="J58" s="66">
        <v>22</v>
      </c>
      <c r="K58" s="62">
        <f>'22-23 BA Tuition '!M31</f>
        <v>9196.9399999999987</v>
      </c>
      <c r="L58" s="63">
        <v>48</v>
      </c>
      <c r="M58" s="64">
        <v>30</v>
      </c>
      <c r="N58" s="64">
        <v>42</v>
      </c>
      <c r="O58" s="63">
        <v>42</v>
      </c>
      <c r="P58" s="63">
        <f>P35*22</f>
        <v>77</v>
      </c>
      <c r="Q58" s="58">
        <f t="shared" si="9"/>
        <v>9435.9399999999987</v>
      </c>
      <c r="W58" s="67"/>
    </row>
    <row r="60" spans="1:23" ht="22.5" x14ac:dyDescent="0.45">
      <c r="C60" s="70" t="s">
        <v>18</v>
      </c>
    </row>
  </sheetData>
  <mergeCells count="3">
    <mergeCell ref="C33:H33"/>
    <mergeCell ref="J33:P33"/>
    <mergeCell ref="H4:N4"/>
  </mergeCells>
  <phoneticPr fontId="0" type="noConversion"/>
  <pageMargins left="0.25" right="0" top="0.5" bottom="0.5" header="0.5" footer="0.5"/>
  <pageSetup scale="74" orientation="portrait" r:id="rId1"/>
  <headerFooter alignWithMargins="0">
    <oddFooter>&amp;C&amp;P&amp;R5/2017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10" workbookViewId="0">
      <selection activeCell="A3" sqref="A3"/>
    </sheetView>
  </sheetViews>
  <sheetFormatPr defaultRowHeight="12.5" x14ac:dyDescent="0.25"/>
  <cols>
    <col min="1" max="1" width="11.26953125" style="2" customWidth="1"/>
    <col min="2" max="2" width="10.7265625" style="22" customWidth="1"/>
    <col min="3" max="3" width="14.26953125" customWidth="1"/>
    <col min="4" max="4" width="20.7265625" style="1" customWidth="1"/>
    <col min="5" max="5" width="10.1796875" customWidth="1"/>
    <col min="6" max="6" width="11.26953125" style="2" customWidth="1"/>
    <col min="7" max="7" width="9.7265625" style="1" customWidth="1"/>
    <col min="8" max="8" width="14.26953125" customWidth="1"/>
    <col min="9" max="9" width="20.7265625" customWidth="1"/>
    <col min="10" max="15" width="8.81640625" customWidth="1"/>
  </cols>
  <sheetData>
    <row r="1" spans="1:9" ht="18.5" x14ac:dyDescent="0.45">
      <c r="A1" s="162" t="s">
        <v>3</v>
      </c>
      <c r="B1" s="173"/>
      <c r="C1" s="151"/>
      <c r="D1" s="157"/>
      <c r="E1" s="151"/>
      <c r="F1" s="155"/>
      <c r="G1" s="157"/>
      <c r="H1" s="151"/>
      <c r="I1" s="151"/>
    </row>
    <row r="2" spans="1:9" s="66" customFormat="1" ht="15.5" x14ac:dyDescent="0.35">
      <c r="A2" s="163" t="s">
        <v>55</v>
      </c>
      <c r="B2" s="174"/>
      <c r="C2" s="165"/>
      <c r="D2" s="164"/>
      <c r="E2" s="165"/>
      <c r="F2" s="166"/>
      <c r="G2" s="164"/>
      <c r="H2" s="165"/>
      <c r="I2" s="165"/>
    </row>
    <row r="3" spans="1:9" s="66" customFormat="1" ht="15.5" x14ac:dyDescent="0.35">
      <c r="A3" s="167" t="s">
        <v>37</v>
      </c>
      <c r="B3" s="174"/>
      <c r="C3" s="165"/>
      <c r="D3" s="164"/>
      <c r="E3" s="165"/>
      <c r="F3" s="166"/>
      <c r="G3" s="164"/>
      <c r="H3" s="165"/>
      <c r="I3" s="165"/>
    </row>
    <row r="4" spans="1:9" s="66" customFormat="1" ht="15.5" x14ac:dyDescent="0.35">
      <c r="A4" s="163" t="s">
        <v>38</v>
      </c>
      <c r="B4" s="174"/>
      <c r="C4" s="165"/>
      <c r="D4" s="164"/>
      <c r="E4" s="165"/>
      <c r="F4" s="166"/>
      <c r="G4" s="164"/>
      <c r="H4" s="165"/>
      <c r="I4" s="165"/>
    </row>
    <row r="5" spans="1:9" ht="13" x14ac:dyDescent="0.3">
      <c r="A5" s="185"/>
      <c r="B5" s="186"/>
      <c r="C5" s="187"/>
    </row>
    <row r="6" spans="1:9" s="66" customFormat="1" ht="15.5" x14ac:dyDescent="0.35">
      <c r="A6" s="169" t="s">
        <v>36</v>
      </c>
      <c r="B6" s="175"/>
      <c r="C6" s="170"/>
      <c r="D6" s="171"/>
    </row>
    <row r="7" spans="1:9" ht="14.5" x14ac:dyDescent="0.35">
      <c r="A7" s="161" t="s">
        <v>29</v>
      </c>
      <c r="B7" s="176"/>
      <c r="C7" s="150"/>
      <c r="D7" s="158"/>
      <c r="F7"/>
      <c r="G7"/>
    </row>
    <row r="8" spans="1:9" ht="15" customHeight="1" x14ac:dyDescent="0.35">
      <c r="A8" s="154" t="s">
        <v>31</v>
      </c>
      <c r="B8" s="177" t="s">
        <v>33</v>
      </c>
      <c r="C8" s="159" t="s">
        <v>35</v>
      </c>
      <c r="D8" s="160" t="s">
        <v>28</v>
      </c>
      <c r="F8"/>
      <c r="G8"/>
    </row>
    <row r="9" spans="1:9" ht="15" customHeight="1" x14ac:dyDescent="0.35">
      <c r="A9" s="154" t="s">
        <v>30</v>
      </c>
      <c r="B9" s="177" t="s">
        <v>32</v>
      </c>
      <c r="C9" s="159" t="s">
        <v>34</v>
      </c>
      <c r="D9" s="160" t="s">
        <v>39</v>
      </c>
      <c r="F9"/>
      <c r="G9"/>
    </row>
    <row r="10" spans="1:9" ht="13" x14ac:dyDescent="0.3">
      <c r="A10" s="41">
        <v>1</v>
      </c>
      <c r="B10" s="178">
        <f>SUM('22-23 District including Fees'!N6)</f>
        <v>249.26</v>
      </c>
      <c r="C10" s="152">
        <f>SUM('22-23 District including Fees'!I35)</f>
        <v>258.75</v>
      </c>
      <c r="D10" s="172">
        <f>SUM('22-23 District including Fees'!Q35)</f>
        <v>670.27</v>
      </c>
      <c r="F10"/>
      <c r="G10"/>
    </row>
    <row r="11" spans="1:9" ht="13" x14ac:dyDescent="0.3">
      <c r="A11" s="156">
        <v>2</v>
      </c>
      <c r="B11" s="178">
        <f>SUM('22-23 District including Fees'!N7)</f>
        <v>498.52</v>
      </c>
      <c r="C11" s="152">
        <f>SUM('22-23 District including Fees'!I36)</f>
        <v>517.5</v>
      </c>
      <c r="D11" s="172">
        <f>SUM('22-23 District including Fees'!Q36)</f>
        <v>1340.54</v>
      </c>
      <c r="F11"/>
      <c r="G11"/>
    </row>
    <row r="12" spans="1:9" ht="13" x14ac:dyDescent="0.3">
      <c r="A12" s="41">
        <v>3</v>
      </c>
      <c r="B12" s="178">
        <f>SUM('22-23 District including Fees'!N8)</f>
        <v>747.78</v>
      </c>
      <c r="C12" s="152">
        <f>SUM('22-23 District including Fees'!I37)</f>
        <v>776.25</v>
      </c>
      <c r="D12" s="172">
        <f>SUM('22-23 District including Fees'!Q37)</f>
        <v>2010.81</v>
      </c>
      <c r="F12"/>
      <c r="G12"/>
    </row>
    <row r="13" spans="1:9" ht="13" x14ac:dyDescent="0.3">
      <c r="A13" s="156">
        <v>4</v>
      </c>
      <c r="B13" s="178">
        <f>SUM('22-23 District including Fees'!N9)</f>
        <v>997.04</v>
      </c>
      <c r="C13" s="152">
        <f>SUM('22-23 District including Fees'!I38)</f>
        <v>1035</v>
      </c>
      <c r="D13" s="172">
        <f>SUM('22-23 District including Fees'!Q38)</f>
        <v>2681.08</v>
      </c>
      <c r="F13"/>
      <c r="G13"/>
    </row>
    <row r="14" spans="1:9" ht="13" x14ac:dyDescent="0.3">
      <c r="A14" s="41">
        <v>5</v>
      </c>
      <c r="B14" s="178">
        <f>SUM('22-23 District including Fees'!N10)</f>
        <v>1246.3</v>
      </c>
      <c r="C14" s="152">
        <f>SUM('22-23 District including Fees'!I39)</f>
        <v>1293.75</v>
      </c>
      <c r="D14" s="172">
        <f>SUM('22-23 District including Fees'!Q39)</f>
        <v>3351.35</v>
      </c>
      <c r="E14" s="153"/>
      <c r="F14"/>
      <c r="G14"/>
    </row>
    <row r="15" spans="1:9" ht="13" x14ac:dyDescent="0.3">
      <c r="A15" s="156">
        <v>6</v>
      </c>
      <c r="B15" s="178">
        <f>SUM('22-23 District including Fees'!N11)</f>
        <v>1495.56</v>
      </c>
      <c r="C15" s="152">
        <f>SUM('22-23 District including Fees'!I40)</f>
        <v>1552.5</v>
      </c>
      <c r="D15" s="172">
        <f>SUM('22-23 District including Fees'!Q40)</f>
        <v>4021.62</v>
      </c>
      <c r="E15" s="153"/>
      <c r="F15"/>
      <c r="G15"/>
    </row>
    <row r="16" spans="1:9" ht="13" x14ac:dyDescent="0.3">
      <c r="A16" s="41">
        <v>7</v>
      </c>
      <c r="B16" s="178">
        <f>SUM('22-23 District including Fees'!N12)</f>
        <v>1744.82</v>
      </c>
      <c r="C16" s="152">
        <f>SUM('22-23 District including Fees'!I41)</f>
        <v>1811.25</v>
      </c>
      <c r="D16" s="172">
        <f>SUM('22-23 District including Fees'!Q41)</f>
        <v>4691.8899999999994</v>
      </c>
      <c r="E16" s="153"/>
      <c r="F16"/>
      <c r="G16"/>
    </row>
    <row r="17" spans="1:7" ht="13" x14ac:dyDescent="0.3">
      <c r="A17" s="156">
        <v>8</v>
      </c>
      <c r="B17" s="178">
        <f>SUM('22-23 District including Fees'!N13)</f>
        <v>1994.08</v>
      </c>
      <c r="C17" s="152">
        <f>SUM('22-23 District including Fees'!I42)</f>
        <v>2070</v>
      </c>
      <c r="D17" s="172">
        <f>SUM('22-23 District including Fees'!Q42)</f>
        <v>5362.16</v>
      </c>
      <c r="E17" s="153"/>
      <c r="F17"/>
      <c r="G17"/>
    </row>
    <row r="18" spans="1:7" ht="13" x14ac:dyDescent="0.3">
      <c r="A18" s="41">
        <v>9</v>
      </c>
      <c r="B18" s="178">
        <f>SUM('22-23 District including Fees'!N14)</f>
        <v>2243.34</v>
      </c>
      <c r="C18" s="152">
        <f>SUM('22-23 District including Fees'!I43)</f>
        <v>2328.75</v>
      </c>
      <c r="D18" s="172">
        <f>SUM('22-23 District including Fees'!Q43)</f>
        <v>6032.43</v>
      </c>
      <c r="E18" s="153"/>
      <c r="F18"/>
      <c r="G18"/>
    </row>
    <row r="19" spans="1:7" ht="13" x14ac:dyDescent="0.3">
      <c r="A19" s="156">
        <v>10</v>
      </c>
      <c r="B19" s="178">
        <f>SUM('22-23 District including Fees'!N15)</f>
        <v>2492.6</v>
      </c>
      <c r="C19" s="152">
        <f>SUM('22-23 District including Fees'!I44)</f>
        <v>2587.5</v>
      </c>
      <c r="D19" s="172">
        <f>SUM('22-23 District including Fees'!Q44)</f>
        <v>6702.7</v>
      </c>
      <c r="E19" s="153"/>
      <c r="F19"/>
      <c r="G19"/>
    </row>
    <row r="20" spans="1:7" ht="13" x14ac:dyDescent="0.3">
      <c r="A20" s="41">
        <v>11</v>
      </c>
      <c r="B20" s="178">
        <f>SUM('22-23 District including Fees'!N17)</f>
        <v>2521.27</v>
      </c>
      <c r="C20" s="152">
        <f>SUM('22-23 District including Fees'!I46)</f>
        <v>2617.02</v>
      </c>
      <c r="D20" s="172">
        <f>SUM('22-23 District including Fees'!Q46)</f>
        <v>6732.22</v>
      </c>
      <c r="E20" s="153"/>
      <c r="F20"/>
      <c r="G20"/>
    </row>
    <row r="21" spans="1:7" ht="13" x14ac:dyDescent="0.3">
      <c r="A21" s="156">
        <v>12</v>
      </c>
      <c r="B21" s="178">
        <f>SUM('22-23 District including Fees'!N18)</f>
        <v>2549.94</v>
      </c>
      <c r="C21" s="152">
        <f>SUM('22-23 District including Fees'!I47)</f>
        <v>2646.54</v>
      </c>
      <c r="D21" s="172">
        <f>SUM('22-23 District including Fees'!Q47)</f>
        <v>6761.74</v>
      </c>
      <c r="E21" s="153"/>
      <c r="F21"/>
      <c r="G21"/>
    </row>
    <row r="22" spans="1:7" ht="13" x14ac:dyDescent="0.3">
      <c r="A22" s="41">
        <v>13</v>
      </c>
      <c r="B22" s="178">
        <f>SUM('22-23 District including Fees'!N19)</f>
        <v>2565.11</v>
      </c>
      <c r="C22" s="152">
        <f>SUM('22-23 District including Fees'!I48)</f>
        <v>2662.56</v>
      </c>
      <c r="D22" s="172">
        <f>SUM('22-23 District including Fees'!Q48)</f>
        <v>6777.76</v>
      </c>
      <c r="E22" s="153"/>
      <c r="F22"/>
      <c r="G22"/>
    </row>
    <row r="23" spans="1:7" ht="13" x14ac:dyDescent="0.3">
      <c r="A23" s="156">
        <v>14</v>
      </c>
      <c r="B23" s="178">
        <f>SUM('22-23 District including Fees'!N20)</f>
        <v>2580.2799999999997</v>
      </c>
      <c r="C23" s="152">
        <f>SUM('22-23 District including Fees'!I49)</f>
        <v>2678.58</v>
      </c>
      <c r="D23" s="172">
        <f>SUM('22-23 District including Fees'!Q49)</f>
        <v>6793.78</v>
      </c>
      <c r="E23" s="153"/>
      <c r="F23"/>
      <c r="G23"/>
    </row>
    <row r="24" spans="1:7" ht="13" x14ac:dyDescent="0.3">
      <c r="A24" s="41">
        <v>15</v>
      </c>
      <c r="B24" s="178">
        <f>SUM('22-23 District including Fees'!N21)</f>
        <v>2595.4499999999998</v>
      </c>
      <c r="C24" s="152">
        <f>SUM('22-23 District including Fees'!I50)</f>
        <v>2694.6</v>
      </c>
      <c r="D24" s="172">
        <f>SUM('22-23 District including Fees'!Q50)</f>
        <v>6809.8</v>
      </c>
      <c r="E24" s="153"/>
      <c r="F24"/>
      <c r="G24"/>
    </row>
    <row r="25" spans="1:7" ht="13" x14ac:dyDescent="0.3">
      <c r="A25" s="156">
        <v>16</v>
      </c>
      <c r="B25" s="178">
        <f>SUM('22-23 District including Fees'!N22)</f>
        <v>2610.62</v>
      </c>
      <c r="C25" s="152">
        <f>SUM('22-23 District including Fees'!I51)</f>
        <v>2710.62</v>
      </c>
      <c r="D25" s="172">
        <f>SUM('22-23 District including Fees'!Q51)</f>
        <v>6825.82</v>
      </c>
      <c r="E25" s="153"/>
      <c r="F25"/>
      <c r="G25"/>
    </row>
    <row r="26" spans="1:7" ht="13" x14ac:dyDescent="0.3">
      <c r="A26" s="41">
        <v>17</v>
      </c>
      <c r="B26" s="178">
        <f>SUM('22-23 District including Fees'!N23)</f>
        <v>2625.79</v>
      </c>
      <c r="C26" s="152">
        <f>SUM('22-23 District including Fees'!I52)</f>
        <v>2726.64</v>
      </c>
      <c r="D26" s="172">
        <f>SUM('22-23 District including Fees'!Q52)</f>
        <v>6841.84</v>
      </c>
      <c r="E26" s="153"/>
      <c r="F26"/>
      <c r="G26"/>
    </row>
    <row r="27" spans="1:7" ht="13" x14ac:dyDescent="0.3">
      <c r="A27" s="156">
        <v>18</v>
      </c>
      <c r="B27" s="178">
        <f>SUM('22-23 District including Fees'!N24)</f>
        <v>2640.96</v>
      </c>
      <c r="C27" s="152">
        <f>SUM('22-23 District including Fees'!I53)</f>
        <v>2742.66</v>
      </c>
      <c r="D27" s="172">
        <f>SUM('22-23 District including Fees'!Q53)</f>
        <v>6857.86</v>
      </c>
      <c r="E27" s="153"/>
      <c r="F27"/>
      <c r="G27"/>
    </row>
    <row r="28" spans="1:7" ht="13" x14ac:dyDescent="0.3">
      <c r="A28" s="41">
        <v>19</v>
      </c>
      <c r="B28" s="178">
        <f>SUM('22-23 District including Fees'!N26)</f>
        <v>2864.4700000000003</v>
      </c>
      <c r="C28" s="152">
        <f>SUM('22-23 District including Fees'!I55)</f>
        <v>2985.79</v>
      </c>
      <c r="D28" s="172">
        <f>SUM('22-23 District including Fees'!Q55)</f>
        <v>7502.3799999999992</v>
      </c>
      <c r="E28" s="153"/>
      <c r="F28"/>
      <c r="G28"/>
    </row>
    <row r="29" spans="1:7" ht="13" x14ac:dyDescent="0.3">
      <c r="A29" s="156">
        <v>20</v>
      </c>
      <c r="B29" s="178">
        <f>SUM('22-23 District including Fees'!N27)</f>
        <v>3087.98</v>
      </c>
      <c r="C29" s="152">
        <f>SUM('22-23 District including Fees'!I56)</f>
        <v>3228.92</v>
      </c>
      <c r="D29" s="172">
        <f>SUM('22-23 District including Fees'!Q56)</f>
        <v>8146.9</v>
      </c>
      <c r="E29" s="153"/>
      <c r="F29"/>
      <c r="G29"/>
    </row>
    <row r="30" spans="1:7" ht="13" x14ac:dyDescent="0.3">
      <c r="A30" s="41">
        <v>21</v>
      </c>
      <c r="B30" s="178">
        <f>SUM('22-23 District including Fees'!N28)</f>
        <v>3311.49</v>
      </c>
      <c r="C30" s="152">
        <f>SUM('22-23 District including Fees'!I57)</f>
        <v>3472.0499999999997</v>
      </c>
      <c r="D30" s="172">
        <f>SUM('22-23 District including Fees'!Q57)</f>
        <v>8791.42</v>
      </c>
      <c r="E30" s="153"/>
      <c r="F30"/>
      <c r="G30"/>
    </row>
    <row r="31" spans="1:7" ht="13" x14ac:dyDescent="0.3">
      <c r="A31" s="156">
        <v>22</v>
      </c>
      <c r="B31" s="178">
        <f>SUM('22-23 District including Fees'!N29)</f>
        <v>3535</v>
      </c>
      <c r="C31" s="152">
        <f>SUM('22-23 District including Fees'!I58)</f>
        <v>3715.18</v>
      </c>
      <c r="D31" s="172">
        <f>SUM('22-23 District including Fees'!Q58)</f>
        <v>9435.9399999999987</v>
      </c>
      <c r="E31" s="153"/>
      <c r="F31"/>
      <c r="G31"/>
    </row>
    <row r="32" spans="1:7" x14ac:dyDescent="0.25">
      <c r="F32"/>
      <c r="G32"/>
    </row>
    <row r="34" spans="1:9" s="168" customFormat="1" ht="12.65" customHeight="1" x14ac:dyDescent="0.3">
      <c r="A34" s="180" t="s">
        <v>40</v>
      </c>
      <c r="B34" s="181"/>
      <c r="C34" s="182"/>
      <c r="D34" s="183"/>
      <c r="E34" s="182"/>
      <c r="F34" s="184"/>
      <c r="G34" s="183"/>
      <c r="H34" s="182"/>
      <c r="I34" s="182"/>
    </row>
    <row r="36" spans="1:9" x14ac:dyDescent="0.25">
      <c r="E36" s="172" t="s">
        <v>11</v>
      </c>
    </row>
    <row r="38" spans="1:9" x14ac:dyDescent="0.25">
      <c r="A38" s="7"/>
      <c r="I38" s="179"/>
    </row>
    <row r="39" spans="1:9" x14ac:dyDescent="0.25">
      <c r="A39" s="7">
        <v>44703</v>
      </c>
    </row>
  </sheetData>
  <pageMargins left="0.7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22-23 BA Tuition </vt:lpstr>
      <vt:lpstr>22-23 District including Fees</vt:lpstr>
      <vt:lpstr>for web page</vt:lpstr>
      <vt:lpstr>'22-23 BA Tuition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9697 TUITION CHART</dc:title>
  <dc:creator>Pierce College</dc:creator>
  <cp:lastModifiedBy>Terri L. Mitchell</cp:lastModifiedBy>
  <cp:lastPrinted>2017-05-13T01:57:55Z</cp:lastPrinted>
  <dcterms:created xsi:type="dcterms:W3CDTF">1999-05-13T15:26:22Z</dcterms:created>
  <dcterms:modified xsi:type="dcterms:W3CDTF">2022-05-16T16:40:12Z</dcterms:modified>
</cp:coreProperties>
</file>