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piercecollege-my.sharepoint.com/personal/ccooper_pierce_ctc_edu/Documents/Desktop/"/>
    </mc:Choice>
  </mc:AlternateContent>
  <xr:revisionPtr revIDLastSave="0" documentId="8_{96301B92-161F-4AD1-BA2C-B837EF0119BB}" xr6:coauthVersionLast="47" xr6:coauthVersionMax="47" xr10:uidLastSave="{00000000-0000-0000-0000-000000000000}"/>
  <bookViews>
    <workbookView xWindow="-24120" yWindow="-120" windowWidth="24240" windowHeight="13140" tabRatio="730" xr2:uid="{00000000-000D-0000-FFFF-FFFF00000000}"/>
  </bookViews>
  <sheets>
    <sheet name="25 - 26 Tuition" sheetId="24" r:id="rId1"/>
    <sheet name="25 - 26 DISTRICT INC UT,UC &amp;UF " sheetId="25" r:id="rId2"/>
    <sheet name="For web page" sheetId="28" r:id="rId3"/>
  </sheets>
  <definedNames>
    <definedName name="_xlnm.Print_Area" localSheetId="0">'25 - 26 Tuition'!$A$1:$AA$60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8" l="1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P58" i="25"/>
  <c r="P57" i="25"/>
  <c r="P56" i="25"/>
  <c r="P55" i="25"/>
  <c r="P53" i="25"/>
  <c r="P52" i="25"/>
  <c r="P51" i="25"/>
  <c r="P50" i="25"/>
  <c r="P49" i="25"/>
  <c r="P48" i="25"/>
  <c r="P47" i="25"/>
  <c r="P46" i="25"/>
  <c r="P44" i="25"/>
  <c r="P43" i="25"/>
  <c r="P42" i="25"/>
  <c r="P41" i="25"/>
  <c r="P40" i="25"/>
  <c r="P39" i="25"/>
  <c r="P38" i="25"/>
  <c r="P37" i="25"/>
  <c r="P36" i="25"/>
  <c r="P35" i="25"/>
  <c r="O58" i="25"/>
  <c r="O57" i="25"/>
  <c r="O56" i="25"/>
  <c r="O55" i="25"/>
  <c r="O53" i="25"/>
  <c r="O52" i="25"/>
  <c r="O51" i="25"/>
  <c r="O50" i="25"/>
  <c r="O49" i="25"/>
  <c r="O48" i="25"/>
  <c r="O47" i="25"/>
  <c r="O46" i="25"/>
  <c r="O44" i="25"/>
  <c r="O43" i="25"/>
  <c r="O42" i="25"/>
  <c r="O41" i="25"/>
  <c r="O40" i="25"/>
  <c r="O39" i="25"/>
  <c r="O38" i="25"/>
  <c r="O37" i="25"/>
  <c r="O36" i="25"/>
  <c r="O35" i="25"/>
  <c r="N58" i="25"/>
  <c r="N57" i="25"/>
  <c r="N56" i="25"/>
  <c r="N55" i="25"/>
  <c r="N53" i="25"/>
  <c r="N52" i="25"/>
  <c r="N51" i="25"/>
  <c r="N50" i="25"/>
  <c r="N49" i="25"/>
  <c r="N48" i="25"/>
  <c r="N47" i="25"/>
  <c r="N46" i="25"/>
  <c r="N44" i="25"/>
  <c r="N43" i="25"/>
  <c r="N42" i="25"/>
  <c r="N41" i="25"/>
  <c r="N40" i="25"/>
  <c r="N39" i="25"/>
  <c r="N38" i="25"/>
  <c r="N37" i="25"/>
  <c r="N36" i="25"/>
  <c r="N35" i="25"/>
  <c r="M58" i="25"/>
  <c r="M57" i="25"/>
  <c r="M56" i="25"/>
  <c r="M55" i="25"/>
  <c r="M53" i="25"/>
  <c r="M52" i="25"/>
  <c r="M51" i="25"/>
  <c r="M50" i="25"/>
  <c r="M49" i="25"/>
  <c r="M48" i="25"/>
  <c r="M47" i="25"/>
  <c r="M46" i="25"/>
  <c r="M44" i="25"/>
  <c r="M43" i="25"/>
  <c r="M42" i="25"/>
  <c r="M41" i="25"/>
  <c r="M40" i="25"/>
  <c r="M39" i="25"/>
  <c r="M38" i="25"/>
  <c r="M37" i="25"/>
  <c r="M36" i="25"/>
  <c r="M35" i="25"/>
  <c r="L58" i="25"/>
  <c r="L57" i="25"/>
  <c r="L56" i="25"/>
  <c r="L55" i="25"/>
  <c r="L53" i="25"/>
  <c r="L52" i="25"/>
  <c r="L51" i="25"/>
  <c r="L50" i="25"/>
  <c r="L49" i="25"/>
  <c r="L48" i="25"/>
  <c r="L47" i="25"/>
  <c r="L46" i="25"/>
  <c r="L44" i="25"/>
  <c r="L43" i="25"/>
  <c r="L42" i="25"/>
  <c r="L41" i="25"/>
  <c r="L40" i="25"/>
  <c r="L39" i="25"/>
  <c r="L38" i="25"/>
  <c r="L37" i="25"/>
  <c r="L36" i="25"/>
  <c r="L35" i="25"/>
  <c r="Q58" i="25"/>
  <c r="K58" i="25"/>
  <c r="K57" i="25"/>
  <c r="K56" i="25"/>
  <c r="K55" i="25"/>
  <c r="K53" i="25"/>
  <c r="K52" i="25"/>
  <c r="K51" i="25"/>
  <c r="K50" i="25"/>
  <c r="K49" i="25"/>
  <c r="K48" i="25"/>
  <c r="K47" i="25"/>
  <c r="K46" i="25"/>
  <c r="K44" i="25"/>
  <c r="K43" i="25"/>
  <c r="K42" i="25"/>
  <c r="K41" i="25"/>
  <c r="K40" i="25"/>
  <c r="K39" i="25"/>
  <c r="K38" i="25"/>
  <c r="K37" i="25"/>
  <c r="K36" i="25"/>
  <c r="K35" i="25"/>
  <c r="H58" i="25"/>
  <c r="H57" i="25"/>
  <c r="H56" i="25"/>
  <c r="H55" i="25"/>
  <c r="H53" i="25"/>
  <c r="H52" i="25"/>
  <c r="H51" i="25"/>
  <c r="H50" i="25"/>
  <c r="H49" i="25"/>
  <c r="H48" i="25"/>
  <c r="H47" i="25"/>
  <c r="H46" i="25"/>
  <c r="H44" i="25"/>
  <c r="H43" i="25"/>
  <c r="H42" i="25"/>
  <c r="H41" i="25"/>
  <c r="H40" i="25"/>
  <c r="H39" i="25"/>
  <c r="H38" i="25"/>
  <c r="H37" i="25"/>
  <c r="H36" i="25"/>
  <c r="H35" i="25"/>
  <c r="I56" i="25" s="1"/>
  <c r="G58" i="25"/>
  <c r="G57" i="25"/>
  <c r="G56" i="25"/>
  <c r="G55" i="25"/>
  <c r="G53" i="25"/>
  <c r="G52" i="25"/>
  <c r="G51" i="25"/>
  <c r="G50" i="25"/>
  <c r="G49" i="25"/>
  <c r="G48" i="25"/>
  <c r="G47" i="25"/>
  <c r="G46" i="25"/>
  <c r="G44" i="25"/>
  <c r="G43" i="25"/>
  <c r="G42" i="25"/>
  <c r="G41" i="25"/>
  <c r="G40" i="25"/>
  <c r="G39" i="25"/>
  <c r="G38" i="25"/>
  <c r="G37" i="25"/>
  <c r="G36" i="25"/>
  <c r="G35" i="25"/>
  <c r="F58" i="25"/>
  <c r="F57" i="25"/>
  <c r="F56" i="25"/>
  <c r="F55" i="25"/>
  <c r="F53" i="25"/>
  <c r="F52" i="25"/>
  <c r="F51" i="25"/>
  <c r="F50" i="25"/>
  <c r="F49" i="25"/>
  <c r="F48" i="25"/>
  <c r="F47" i="25"/>
  <c r="F46" i="25"/>
  <c r="F44" i="25"/>
  <c r="F43" i="25"/>
  <c r="F42" i="25"/>
  <c r="F41" i="25"/>
  <c r="F40" i="25"/>
  <c r="F39" i="25"/>
  <c r="F38" i="25"/>
  <c r="F37" i="25"/>
  <c r="F36" i="25"/>
  <c r="F35" i="25"/>
  <c r="E58" i="25"/>
  <c r="E57" i="25"/>
  <c r="E56" i="25"/>
  <c r="E55" i="25"/>
  <c r="E53" i="25"/>
  <c r="E52" i="25"/>
  <c r="E51" i="25"/>
  <c r="E50" i="25"/>
  <c r="E49" i="25"/>
  <c r="E48" i="25"/>
  <c r="E47" i="25"/>
  <c r="E46" i="25"/>
  <c r="E44" i="25"/>
  <c r="E43" i="25"/>
  <c r="E42" i="25"/>
  <c r="E41" i="25"/>
  <c r="E40" i="25"/>
  <c r="E39" i="25"/>
  <c r="E38" i="25"/>
  <c r="E37" i="25"/>
  <c r="E36" i="25"/>
  <c r="E35" i="25"/>
  <c r="D58" i="25"/>
  <c r="D57" i="25"/>
  <c r="D56" i="25"/>
  <c r="D55" i="25"/>
  <c r="D53" i="25"/>
  <c r="D52" i="25"/>
  <c r="D51" i="25"/>
  <c r="D50" i="25"/>
  <c r="D49" i="25"/>
  <c r="D48" i="25"/>
  <c r="D47" i="25"/>
  <c r="D46" i="25"/>
  <c r="D44" i="25"/>
  <c r="D43" i="25"/>
  <c r="D42" i="25"/>
  <c r="D41" i="25"/>
  <c r="D40" i="25"/>
  <c r="D39" i="25"/>
  <c r="D38" i="25"/>
  <c r="D37" i="25"/>
  <c r="D36" i="25"/>
  <c r="D35" i="25"/>
  <c r="C58" i="25"/>
  <c r="C57" i="25"/>
  <c r="C56" i="25"/>
  <c r="C55" i="25"/>
  <c r="C53" i="25"/>
  <c r="C52" i="25"/>
  <c r="C51" i="25"/>
  <c r="C50" i="25"/>
  <c r="C49" i="25"/>
  <c r="C48" i="25"/>
  <c r="C47" i="25"/>
  <c r="C46" i="25"/>
  <c r="C44" i="25"/>
  <c r="C43" i="25"/>
  <c r="C42" i="25"/>
  <c r="C41" i="25"/>
  <c r="C40" i="25"/>
  <c r="C39" i="25"/>
  <c r="C38" i="25"/>
  <c r="C37" i="25"/>
  <c r="C36" i="25"/>
  <c r="C35" i="25"/>
  <c r="M29" i="25"/>
  <c r="M28" i="25"/>
  <c r="M27" i="25"/>
  <c r="M26" i="25"/>
  <c r="M24" i="25"/>
  <c r="M23" i="25"/>
  <c r="M22" i="25"/>
  <c r="M21" i="25"/>
  <c r="M20" i="25"/>
  <c r="M19" i="25"/>
  <c r="M18" i="25"/>
  <c r="M17" i="25"/>
  <c r="M15" i="25"/>
  <c r="M14" i="25"/>
  <c r="M13" i="25"/>
  <c r="M12" i="25"/>
  <c r="M11" i="25"/>
  <c r="M10" i="25"/>
  <c r="M9" i="25"/>
  <c r="M8" i="25"/>
  <c r="M7" i="25"/>
  <c r="M6" i="25"/>
  <c r="L29" i="25"/>
  <c r="L28" i="25"/>
  <c r="L27" i="25"/>
  <c r="L26" i="25"/>
  <c r="L24" i="25"/>
  <c r="L23" i="25"/>
  <c r="L22" i="25"/>
  <c r="L21" i="25"/>
  <c r="L20" i="25"/>
  <c r="L19" i="25"/>
  <c r="L18" i="25"/>
  <c r="L17" i="25"/>
  <c r="L15" i="25"/>
  <c r="L14" i="25"/>
  <c r="L13" i="25"/>
  <c r="L12" i="25"/>
  <c r="L11" i="25"/>
  <c r="L10" i="25"/>
  <c r="L9" i="25"/>
  <c r="L8" i="25"/>
  <c r="L7" i="25"/>
  <c r="L6" i="25"/>
  <c r="K29" i="25"/>
  <c r="K28" i="25"/>
  <c r="K27" i="25"/>
  <c r="K26" i="25"/>
  <c r="K24" i="25"/>
  <c r="K23" i="25"/>
  <c r="K22" i="25"/>
  <c r="K21" i="25"/>
  <c r="K20" i="25"/>
  <c r="K19" i="25"/>
  <c r="K18" i="25"/>
  <c r="K17" i="25"/>
  <c r="K15" i="25"/>
  <c r="K14" i="25"/>
  <c r="K13" i="25"/>
  <c r="K12" i="25"/>
  <c r="K11" i="25"/>
  <c r="K10" i="25"/>
  <c r="K9" i="25"/>
  <c r="K8" i="25"/>
  <c r="K7" i="25"/>
  <c r="K6" i="25"/>
  <c r="J29" i="25"/>
  <c r="J28" i="25"/>
  <c r="J27" i="25"/>
  <c r="J26" i="25"/>
  <c r="J24" i="25"/>
  <c r="J23" i="25"/>
  <c r="J22" i="25"/>
  <c r="J21" i="25"/>
  <c r="J20" i="25"/>
  <c r="J19" i="25"/>
  <c r="J18" i="25"/>
  <c r="J17" i="25"/>
  <c r="J15" i="25"/>
  <c r="J14" i="25"/>
  <c r="J13" i="25"/>
  <c r="J12" i="25"/>
  <c r="J11" i="25"/>
  <c r="J10" i="25"/>
  <c r="J9" i="25"/>
  <c r="J8" i="25"/>
  <c r="J7" i="25"/>
  <c r="J6" i="25"/>
  <c r="H29" i="25"/>
  <c r="H28" i="25"/>
  <c r="H27" i="25"/>
  <c r="H26" i="25"/>
  <c r="H24" i="25"/>
  <c r="H23" i="25"/>
  <c r="H22" i="25"/>
  <c r="H21" i="25"/>
  <c r="H20" i="25"/>
  <c r="H19" i="25"/>
  <c r="H18" i="25"/>
  <c r="H17" i="25"/>
  <c r="I29" i="25"/>
  <c r="I28" i="25"/>
  <c r="I27" i="25"/>
  <c r="I26" i="25"/>
  <c r="I24" i="25"/>
  <c r="I23" i="25"/>
  <c r="I22" i="25"/>
  <c r="I21" i="25"/>
  <c r="I20" i="25"/>
  <c r="I19" i="25"/>
  <c r="I18" i="25"/>
  <c r="I17" i="25"/>
  <c r="I15" i="25"/>
  <c r="I14" i="25"/>
  <c r="I13" i="25"/>
  <c r="I12" i="25"/>
  <c r="I11" i="25"/>
  <c r="I10" i="25"/>
  <c r="I9" i="25"/>
  <c r="I8" i="25"/>
  <c r="I7" i="25"/>
  <c r="I6" i="25"/>
  <c r="H15" i="25"/>
  <c r="H14" i="25"/>
  <c r="H13" i="25"/>
  <c r="H12" i="25"/>
  <c r="H11" i="25"/>
  <c r="H10" i="25"/>
  <c r="H9" i="25"/>
  <c r="H8" i="25"/>
  <c r="H7" i="25"/>
  <c r="H6" i="25"/>
  <c r="AB47" i="24"/>
  <c r="AB46" i="24"/>
  <c r="AB45" i="24"/>
  <c r="AB44" i="24"/>
  <c r="AB43" i="24"/>
  <c r="AB42" i="24"/>
  <c r="AB41" i="24"/>
  <c r="AB40" i="24"/>
  <c r="AB39" i="24"/>
  <c r="AB38" i="24"/>
  <c r="Y47" i="24"/>
  <c r="Y46" i="24"/>
  <c r="Y45" i="24"/>
  <c r="Y44" i="24"/>
  <c r="Y43" i="24"/>
  <c r="Y42" i="24"/>
  <c r="Y41" i="24"/>
  <c r="Y40" i="24"/>
  <c r="Y39" i="24"/>
  <c r="T49" i="24"/>
  <c r="T48" i="24"/>
  <c r="T47" i="24"/>
  <c r="T46" i="24"/>
  <c r="T45" i="24"/>
  <c r="T44" i="24"/>
  <c r="T43" i="24"/>
  <c r="T42" i="24"/>
  <c r="T41" i="24"/>
  <c r="T40" i="24"/>
  <c r="T39" i="24"/>
  <c r="P49" i="24"/>
  <c r="P48" i="24"/>
  <c r="P47" i="24"/>
  <c r="P46" i="24"/>
  <c r="P45" i="24"/>
  <c r="P44" i="24"/>
  <c r="P43" i="24"/>
  <c r="P42" i="24"/>
  <c r="P41" i="24"/>
  <c r="P40" i="24"/>
  <c r="P39" i="24"/>
  <c r="K50" i="24"/>
  <c r="K49" i="24"/>
  <c r="K48" i="24"/>
  <c r="K47" i="24"/>
  <c r="K46" i="24"/>
  <c r="K45" i="24"/>
  <c r="K44" i="24"/>
  <c r="K43" i="24"/>
  <c r="K42" i="24"/>
  <c r="K41" i="24"/>
  <c r="K40" i="24"/>
  <c r="K39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K30" i="24"/>
  <c r="K31" i="24" s="1"/>
  <c r="K29" i="24"/>
  <c r="H29" i="24"/>
  <c r="H30" i="24"/>
  <c r="K28" i="24"/>
  <c r="H26" i="24"/>
  <c r="H25" i="24"/>
  <c r="H24" i="24"/>
  <c r="H23" i="24"/>
  <c r="H22" i="24"/>
  <c r="H21" i="24"/>
  <c r="H20" i="24"/>
  <c r="K21" i="24"/>
  <c r="K22" i="24" s="1"/>
  <c r="K23" i="24" s="1"/>
  <c r="K24" i="24" s="1"/>
  <c r="K25" i="24" s="1"/>
  <c r="K26" i="24" s="1"/>
  <c r="K20" i="24"/>
  <c r="H17" i="24"/>
  <c r="H16" i="24"/>
  <c r="H15" i="24"/>
  <c r="H14" i="24"/>
  <c r="H13" i="24"/>
  <c r="H12" i="24"/>
  <c r="H11" i="24"/>
  <c r="H10" i="24"/>
  <c r="H9" i="24"/>
  <c r="R31" i="24"/>
  <c r="R30" i="24"/>
  <c r="R29" i="24"/>
  <c r="T30" i="24"/>
  <c r="T31" i="24" s="1"/>
  <c r="T29" i="24"/>
  <c r="T28" i="24"/>
  <c r="R26" i="24"/>
  <c r="R25" i="24"/>
  <c r="R24" i="24"/>
  <c r="R23" i="24"/>
  <c r="R22" i="24"/>
  <c r="R21" i="24"/>
  <c r="R20" i="24"/>
  <c r="T21" i="24"/>
  <c r="T22" i="24" s="1"/>
  <c r="T23" i="24" s="1"/>
  <c r="T24" i="24" s="1"/>
  <c r="T25" i="24" s="1"/>
  <c r="T26" i="24" s="1"/>
  <c r="T20" i="24"/>
  <c r="T19" i="24"/>
  <c r="R17" i="24"/>
  <c r="R16" i="24"/>
  <c r="R15" i="24"/>
  <c r="R14" i="24"/>
  <c r="R13" i="24"/>
  <c r="R12" i="24"/>
  <c r="R11" i="24"/>
  <c r="R10" i="24"/>
  <c r="R9" i="24"/>
  <c r="B9" i="24"/>
  <c r="M31" i="24"/>
  <c r="M30" i="24"/>
  <c r="M29" i="24"/>
  <c r="P30" i="24"/>
  <c r="P31" i="24" s="1"/>
  <c r="P29" i="24"/>
  <c r="P28" i="24"/>
  <c r="M26" i="24"/>
  <c r="M25" i="24"/>
  <c r="M24" i="24"/>
  <c r="M23" i="24"/>
  <c r="M22" i="24"/>
  <c r="M21" i="24"/>
  <c r="M20" i="24"/>
  <c r="P21" i="24"/>
  <c r="P22" i="24" s="1"/>
  <c r="P20" i="24"/>
  <c r="P19" i="24"/>
  <c r="M17" i="24"/>
  <c r="M16" i="24"/>
  <c r="M15" i="24"/>
  <c r="M14" i="24"/>
  <c r="M13" i="24"/>
  <c r="M12" i="24"/>
  <c r="M11" i="24"/>
  <c r="M10" i="24"/>
  <c r="M9" i="24"/>
  <c r="B31" i="24"/>
  <c r="B30" i="24"/>
  <c r="B29" i="24"/>
  <c r="F30" i="24"/>
  <c r="F31" i="24" s="1"/>
  <c r="F29" i="24"/>
  <c r="F28" i="24"/>
  <c r="B26" i="24"/>
  <c r="B25" i="24"/>
  <c r="B24" i="24"/>
  <c r="B23" i="24"/>
  <c r="B22" i="24"/>
  <c r="B21" i="24"/>
  <c r="F21" i="24"/>
  <c r="F22" i="24" s="1"/>
  <c r="F23" i="24" s="1"/>
  <c r="F24" i="24" s="1"/>
  <c r="F25" i="24" s="1"/>
  <c r="F26" i="24" s="1"/>
  <c r="F20" i="24"/>
  <c r="F19" i="24"/>
  <c r="B17" i="24"/>
  <c r="B16" i="24"/>
  <c r="B15" i="24"/>
  <c r="B14" i="24"/>
  <c r="B13" i="24"/>
  <c r="B12" i="24"/>
  <c r="B11" i="24"/>
  <c r="B10" i="24"/>
  <c r="K19" i="24"/>
  <c r="I58" i="25"/>
  <c r="Q57" i="25"/>
  <c r="I57" i="25"/>
  <c r="Q56" i="25"/>
  <c r="Q55" i="25"/>
  <c r="I55" i="25"/>
  <c r="Q53" i="25"/>
  <c r="I53" i="25"/>
  <c r="Q52" i="25"/>
  <c r="I52" i="25"/>
  <c r="Q51" i="25"/>
  <c r="I51" i="25"/>
  <c r="Q50" i="25"/>
  <c r="I50" i="25"/>
  <c r="Q49" i="25"/>
  <c r="I49" i="25"/>
  <c r="Q48" i="25"/>
  <c r="I48" i="25"/>
  <c r="Q47" i="25"/>
  <c r="I47" i="25"/>
  <c r="Q46" i="25"/>
  <c r="I46" i="25"/>
  <c r="Q44" i="25"/>
  <c r="I44" i="25"/>
  <c r="Q43" i="25"/>
  <c r="Q42" i="25"/>
  <c r="Q41" i="25"/>
  <c r="Q40" i="25"/>
  <c r="Q39" i="25"/>
  <c r="Q38" i="25"/>
  <c r="I38" i="25"/>
  <c r="I37" i="25"/>
  <c r="Q36" i="25"/>
  <c r="I36" i="25"/>
  <c r="Q35" i="25"/>
  <c r="N29" i="25"/>
  <c r="N28" i="25"/>
  <c r="N27" i="25"/>
  <c r="N26" i="25"/>
  <c r="N24" i="25"/>
  <c r="N23" i="25"/>
  <c r="N22" i="25"/>
  <c r="N21" i="25"/>
  <c r="N20" i="25"/>
  <c r="N19" i="25"/>
  <c r="N18" i="25"/>
  <c r="N17" i="25"/>
  <c r="U50" i="24"/>
  <c r="T50" i="24"/>
  <c r="P50" i="24"/>
  <c r="Z47" i="24"/>
  <c r="Z46" i="24"/>
  <c r="U46" i="24"/>
  <c r="Z45" i="24"/>
  <c r="U45" i="24"/>
  <c r="Z44" i="24"/>
  <c r="U44" i="24"/>
  <c r="Z43" i="24"/>
  <c r="U43" i="24"/>
  <c r="Z42" i="24"/>
  <c r="U42" i="24"/>
  <c r="Z41" i="24"/>
  <c r="U41" i="24"/>
  <c r="Z40" i="24"/>
  <c r="U40" i="24"/>
  <c r="Z39" i="24"/>
  <c r="U39" i="24"/>
  <c r="Q37" i="25" l="1"/>
  <c r="I40" i="25"/>
  <c r="I43" i="25"/>
  <c r="I39" i="25"/>
  <c r="I41" i="25"/>
  <c r="I42" i="25"/>
  <c r="I35" i="25"/>
  <c r="N11" i="25"/>
  <c r="N13" i="25"/>
  <c r="N15" i="25"/>
  <c r="N8" i="25"/>
  <c r="N14" i="25"/>
  <c r="N10" i="25"/>
  <c r="N12" i="25"/>
  <c r="N6" i="25"/>
  <c r="N7" i="25"/>
  <c r="N9" i="25"/>
  <c r="H31" i="24"/>
  <c r="P23" i="24"/>
  <c r="P24" i="24" s="1"/>
  <c r="P25" i="24" s="1"/>
  <c r="P26" i="24" s="1"/>
  <c r="B20" i="24"/>
</calcChain>
</file>

<file path=xl/sharedStrings.xml><?xml version="1.0" encoding="utf-8"?>
<sst xmlns="http://schemas.openxmlformats.org/spreadsheetml/2006/main" count="166" uniqueCount="74">
  <si>
    <t>PIERCE COLLEGE  AA TUITION CHART</t>
  </si>
  <si>
    <t>THIS CHART DOES NOT REFLECT THE COMP FEE, TECHNOLOGY FEE OR COP FEE</t>
  </si>
  <si>
    <r>
      <rPr>
        <b/>
        <sz val="11"/>
        <rFont val="Arial"/>
        <family val="2"/>
      </rPr>
      <t>RES  1/01                                                        NON-RESIDENT                   M</t>
    </r>
    <r>
      <rPr>
        <b/>
        <sz val="10"/>
        <rFont val="Arial"/>
        <family val="2"/>
      </rPr>
      <t xml:space="preserve">ilitary/WA National Guard  </t>
    </r>
    <r>
      <rPr>
        <b/>
        <sz val="11"/>
        <rFont val="Arial"/>
        <family val="2"/>
      </rPr>
      <t xml:space="preserve"> 1/09      Veteran ESSB5355   2/09</t>
    </r>
  </si>
  <si>
    <t xml:space="preserve">U.S. &amp; IMMIGRANT            NON-RESIDENT         TUITION WAIVER             2/29  </t>
  </si>
  <si>
    <t xml:space="preserve">OTHER  NON-RESIDENT       2/02  INTERNATIONAL STUDENT                                   2/35   </t>
  </si>
  <si>
    <t xml:space="preserve"> REFUGEE                  TUITION WAIVER                                                      2/23  </t>
  </si>
  <si>
    <t xml:space="preserve">      </t>
  </si>
  <si>
    <r>
      <rPr>
        <b/>
        <sz val="11"/>
        <rFont val="Arial"/>
        <family val="2"/>
      </rPr>
      <t xml:space="preserve">   </t>
    </r>
    <r>
      <rPr>
        <b/>
        <sz val="10"/>
        <rFont val="Arial"/>
        <family val="2"/>
      </rPr>
      <t xml:space="preserve">        </t>
    </r>
  </si>
  <si>
    <t/>
  </si>
  <si>
    <t>CREDIT</t>
  </si>
  <si>
    <t xml:space="preserve"> </t>
  </si>
  <si>
    <t>+G</t>
  </si>
  <si>
    <t>+M</t>
  </si>
  <si>
    <t>+H   +I</t>
  </si>
  <si>
    <t>19 Credits and  above (Running Start or other waivers paying separately for these credits)</t>
  </si>
  <si>
    <t>STUDENT TECHNOLOGY FEE</t>
  </si>
  <si>
    <t>STUDENT MATRICULATION FEE</t>
  </si>
  <si>
    <t>STUDENT TRANS AND SEC FEE</t>
  </si>
  <si>
    <t>STUDENT FACILITIES FEE</t>
  </si>
  <si>
    <t>LEARNING MGMNT SYS FEE</t>
  </si>
  <si>
    <t>$4.00 PER CR - MAX $48.00</t>
  </si>
  <si>
    <t>$2.50 PER CR - MAX $30.00</t>
  </si>
  <si>
    <t>$3.50 PER CR - MAX $42.00</t>
  </si>
  <si>
    <t>$3.50 PER CREDIT - NO MAX.</t>
  </si>
  <si>
    <t>Credits</t>
  </si>
  <si>
    <t>Tech Fee</t>
  </si>
  <si>
    <t>Comp Fee</t>
  </si>
  <si>
    <t>Fee</t>
  </si>
  <si>
    <t>COP Fee</t>
  </si>
  <si>
    <t xml:space="preserve"> 13 TO 18</t>
  </si>
  <si>
    <t>Apprenticeship  50% waiver at 1-10, 11, 18, and 19+rates</t>
  </si>
  <si>
    <t>Parent Education  $9.00 per credit (TL)</t>
  </si>
  <si>
    <t>HSTW (1/12)   $9.50 per credit (OH/T9)</t>
  </si>
  <si>
    <t>Vocational Exemption (over 18 credits):    Resident (1/18) $9.00 per credit (T9)</t>
  </si>
  <si>
    <t xml:space="preserve"> (See memo for approved programs)        2/02 Non-Resident change to 2/17      $33.43 per credit (T4)</t>
  </si>
  <si>
    <t xml:space="preserve">       2/29 Non-Resident attach "17" to each eligible item# (+C)</t>
  </si>
  <si>
    <t xml:space="preserve">Parent Education Rate $14.00 per credit </t>
  </si>
  <si>
    <t xml:space="preserve">ABE, ESL, &amp; GED  $25.00 per quarter </t>
  </si>
  <si>
    <t xml:space="preserve">     For ABE, ESL &amp; GED waiver, attach </t>
  </si>
  <si>
    <t xml:space="preserve">     fee pay status "32" to each eligible item #</t>
  </si>
  <si>
    <t>ELEARNING FEE $3.50 PER CREDIT</t>
  </si>
  <si>
    <t>Pierce College District Tuition</t>
  </si>
  <si>
    <t>Includes Comp, Tech and COP fees</t>
  </si>
  <si>
    <r>
      <rPr>
        <b/>
        <sz val="14"/>
        <rFont val="Arial"/>
        <family val="2"/>
      </rPr>
      <t xml:space="preserve">RESIDENT </t>
    </r>
    <r>
      <rPr>
        <sz val="14"/>
        <rFont val="Arial"/>
        <family val="2"/>
      </rPr>
      <t xml:space="preserve">TUITION RATES </t>
    </r>
  </si>
  <si>
    <t>RES TUITION</t>
  </si>
  <si>
    <t xml:space="preserve">STUDENT TECH FEE </t>
  </si>
  <si>
    <t>STUDENT Trnsprt&amp; Security fee</t>
  </si>
  <si>
    <t>STUDENT FACILITIES FEES</t>
  </si>
  <si>
    <t>WA RESIDENT</t>
  </si>
  <si>
    <r>
      <rPr>
        <b/>
        <sz val="14"/>
        <rFont val="Arial"/>
        <family val="2"/>
      </rPr>
      <t>U.S. &amp; IMMIGRANT NON-RESIDENT</t>
    </r>
    <r>
      <rPr>
        <sz val="10"/>
        <rFont val="Arial"/>
        <family val="2"/>
      </rPr>
      <t xml:space="preserve">                                     </t>
    </r>
  </si>
  <si>
    <t xml:space="preserve">OTHER NON RESIDENT </t>
  </si>
  <si>
    <t>U.S./Immigr  Non-Res</t>
  </si>
  <si>
    <t xml:space="preserve"> OTHER         Non-Resident</t>
  </si>
  <si>
    <t>OTHER         Non-Resident</t>
  </si>
  <si>
    <t>Pierce College Fort Steilacoom and Puyallup</t>
  </si>
  <si>
    <t>PIERCE COLLEGE TUITION CHART</t>
  </si>
  <si>
    <t>any tuition and fees to comply with state or college regulations and policies.</t>
  </si>
  <si>
    <t>The admissions and registration offices have current information.</t>
  </si>
  <si>
    <t>DISTRICT TUITION TABLE</t>
  </si>
  <si>
    <t>(Includes Comprehensive, Technology, and Building fees)</t>
  </si>
  <si>
    <t>Total Credit</t>
  </si>
  <si>
    <t xml:space="preserve">WA State </t>
  </si>
  <si>
    <t>U.S./Immigrant</t>
  </si>
  <si>
    <t>Other Non-Resident</t>
  </si>
  <si>
    <t>Hours</t>
  </si>
  <si>
    <t>Resident</t>
  </si>
  <si>
    <t>Non-Resident</t>
  </si>
  <si>
    <t>&amp; International Student</t>
  </si>
  <si>
    <t>Tuition rates are subject to change by the Washington State Legislature and the College Board of Trustees.</t>
  </si>
  <si>
    <t>EFFECTIVE for 2025 - 2026</t>
  </si>
  <si>
    <t>Tuition structure Effective 2025-2026</t>
  </si>
  <si>
    <t xml:space="preserve">Athletic Tuition Waiver Upper Level for 2025-26:  $ --  resident use fee pay code 63 ; non-resident (2/29) attach 64 </t>
  </si>
  <si>
    <t>Below are the tuition rates for the 2025-2026 academic year. The college reserves the right to change, without notice,</t>
  </si>
  <si>
    <t xml:space="preserve">Athletic Tuition Waiver for 2025-26:  $644.25 --  resident use fee pay code 63 ; non-resident (2/29) attach 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</si>
</sst>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29">
    <font>
      <sz val="10"/>
      <name val="Arial"/>
      <charset val="134"/>
    </font>
    <font>
      <sz val="12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2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0" xfId="2" applyFont="1" applyAlignment="1">
      <alignment horizontal="left"/>
    </xf>
    <xf numFmtId="0" fontId="4" fillId="2" borderId="0" xfId="2" applyBorder="1" applyAlignment="1">
      <alignment horizontal="right"/>
    </xf>
    <xf numFmtId="0" fontId="4" fillId="2" borderId="0" xfId="2"/>
    <xf numFmtId="0" fontId="4" fillId="2" borderId="0" xfId="2" applyAlignment="1">
      <alignment horizontal="right"/>
    </xf>
    <xf numFmtId="0" fontId="4" fillId="2" borderId="0" xfId="2" applyAlignment="1">
      <alignment horizontal="center"/>
    </xf>
    <xf numFmtId="0" fontId="5" fillId="2" borderId="0" xfId="2" applyFont="1" applyAlignment="1">
      <alignment horizontal="left"/>
    </xf>
    <xf numFmtId="0" fontId="5" fillId="2" borderId="0" xfId="2" applyFont="1" applyBorder="1" applyAlignment="1">
      <alignment horizontal="right"/>
    </xf>
    <xf numFmtId="0" fontId="5" fillId="2" borderId="0" xfId="2" applyFont="1"/>
    <xf numFmtId="0" fontId="5" fillId="2" borderId="0" xfId="2" applyFont="1" applyAlignment="1">
      <alignment horizontal="right"/>
    </xf>
    <xf numFmtId="0" fontId="5" fillId="2" borderId="0" xfId="2" applyFont="1" applyAlignment="1">
      <alignment horizontal="center"/>
    </xf>
    <xf numFmtId="0" fontId="5" fillId="2" borderId="0" xfId="2" applyFont="1" applyAlignment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3" borderId="0" xfId="3" applyFont="1" applyAlignment="1"/>
    <xf numFmtId="0" fontId="7" fillId="3" borderId="0" xfId="3" applyFont="1" applyBorder="1" applyAlignment="1">
      <alignment horizontal="left"/>
    </xf>
    <xf numFmtId="0" fontId="5" fillId="3" borderId="0" xfId="3" applyFont="1"/>
    <xf numFmtId="0" fontId="5" fillId="3" borderId="0" xfId="3" applyFont="1" applyAlignment="1">
      <alignment horizontal="right"/>
    </xf>
    <xf numFmtId="0" fontId="4" fillId="3" borderId="0" xfId="3" applyAlignment="1">
      <alignment horizontal="left"/>
    </xf>
    <xf numFmtId="0" fontId="4" fillId="3" borderId="0" xfId="3" applyBorder="1" applyAlignment="1"/>
    <xf numFmtId="0" fontId="4" fillId="3" borderId="0" xfId="3"/>
    <xf numFmtId="0" fontId="4" fillId="3" borderId="0" xfId="3" applyAlignment="1">
      <alignment horizontal="right"/>
    </xf>
    <xf numFmtId="0" fontId="8" fillId="4" borderId="0" xfId="5" applyFont="1" applyAlignment="1">
      <alignment horizontal="center" vertical="top"/>
    </xf>
    <xf numFmtId="0" fontId="8" fillId="5" borderId="0" xfId="4" applyFont="1" applyBorder="1" applyAlignment="1">
      <alignment horizontal="center" vertical="top"/>
    </xf>
    <xf numFmtId="0" fontId="8" fillId="4" borderId="0" xfId="5" applyFont="1" applyAlignment="1">
      <alignment horizontal="center"/>
    </xf>
    <xf numFmtId="0" fontId="8" fillId="5" borderId="0" xfId="4" applyFont="1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/>
    <xf numFmtId="0" fontId="9" fillId="6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" fillId="0" borderId="1" xfId="0" applyFont="1" applyBorder="1" applyAlignment="1">
      <alignment horizontal="center" wrapText="1"/>
    </xf>
    <xf numFmtId="0" fontId="16" fillId="0" borderId="0" xfId="0" applyFont="1"/>
    <xf numFmtId="44" fontId="1" fillId="0" borderId="2" xfId="1" applyFont="1" applyFill="1" applyBorder="1"/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8" fillId="0" borderId="0" xfId="0" applyFont="1"/>
    <xf numFmtId="0" fontId="17" fillId="0" borderId="6" xfId="0" applyFont="1" applyBorder="1" applyAlignment="1">
      <alignment horizontal="center" wrapText="1"/>
    </xf>
    <xf numFmtId="44" fontId="1" fillId="0" borderId="0" xfId="1" applyFont="1" applyFill="1" applyBorder="1"/>
    <xf numFmtId="44" fontId="1" fillId="0" borderId="0" xfId="1" applyNumberFormat="1" applyFont="1" applyFill="1" applyBorder="1" applyAlignment="1">
      <alignment horizontal="center"/>
    </xf>
    <xf numFmtId="44" fontId="17" fillId="0" borderId="7" xfId="0" applyNumberFormat="1" applyFont="1" applyBorder="1"/>
    <xf numFmtId="44" fontId="17" fillId="0" borderId="8" xfId="0" applyNumberFormat="1" applyFont="1" applyBorder="1"/>
    <xf numFmtId="44" fontId="0" fillId="0" borderId="0" xfId="0" applyNumberFormat="1"/>
    <xf numFmtId="0" fontId="11" fillId="0" borderId="6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16" fillId="0" borderId="0" xfId="0" applyFont="1" applyAlignment="1"/>
    <xf numFmtId="0" fontId="19" fillId="0" borderId="0" xfId="0" applyFont="1" applyAlignment="1">
      <alignment horizontal="center" vertical="center" wrapText="1"/>
    </xf>
    <xf numFmtId="0" fontId="9" fillId="0" borderId="0" xfId="0" applyFont="1" applyAlignment="1"/>
    <xf numFmtId="0" fontId="0" fillId="0" borderId="0" xfId="0" applyBorder="1" applyAlignment="1"/>
    <xf numFmtId="0" fontId="0" fillId="0" borderId="0" xfId="0" applyAlignment="1"/>
    <xf numFmtId="44" fontId="20" fillId="0" borderId="0" xfId="1" applyAlignme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0" fillId="0" borderId="2" xfId="1" applyBorder="1" applyAlignment="1"/>
    <xf numFmtId="44" fontId="20" fillId="0" borderId="7" xfId="1" applyBorder="1" applyAlignment="1"/>
    <xf numFmtId="0" fontId="9" fillId="0" borderId="0" xfId="0" applyFont="1" applyBorder="1" applyAlignment="1">
      <alignment horizontal="center"/>
    </xf>
    <xf numFmtId="44" fontId="20" fillId="0" borderId="3" xfId="1" applyFont="1" applyBorder="1" applyAlignment="1"/>
    <xf numFmtId="0" fontId="0" fillId="0" borderId="5" xfId="0" applyBorder="1" applyAlignment="1">
      <alignment horizontal="center"/>
    </xf>
    <xf numFmtId="44" fontId="20" fillId="0" borderId="8" xfId="1" applyFont="1" applyBorder="1" applyAlignment="1"/>
    <xf numFmtId="44" fontId="22" fillId="0" borderId="3" xfId="1" applyFont="1" applyBorder="1" applyAlignment="1"/>
    <xf numFmtId="0" fontId="0" fillId="0" borderId="5" xfId="0" applyBorder="1" applyAlignment="1">
      <alignment horizontal="left"/>
    </xf>
    <xf numFmtId="44" fontId="20" fillId="0" borderId="5" xfId="1" applyFont="1" applyBorder="1" applyAlignment="1"/>
    <xf numFmtId="0" fontId="0" fillId="0" borderId="5" xfId="0" applyBorder="1" applyAlignment="1"/>
    <xf numFmtId="44" fontId="20" fillId="0" borderId="5" xfId="1" applyBorder="1" applyAlignment="1"/>
    <xf numFmtId="0" fontId="0" fillId="0" borderId="0" xfId="0" applyBorder="1" applyAlignment="1">
      <alignment horizontal="left"/>
    </xf>
    <xf numFmtId="44" fontId="20" fillId="0" borderId="0" xfId="1" applyFont="1" applyBorder="1" applyAlignment="1"/>
    <xf numFmtId="44" fontId="20" fillId="0" borderId="0" xfId="1" applyBorder="1" applyAlignment="1"/>
    <xf numFmtId="44" fontId="9" fillId="0" borderId="0" xfId="1" applyFont="1" applyAlignment="1"/>
    <xf numFmtId="0" fontId="9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4" fontId="20" fillId="0" borderId="7" xfId="1" applyBorder="1" applyAlignment="1">
      <alignment horizontal="center"/>
    </xf>
    <xf numFmtId="44" fontId="20" fillId="0" borderId="2" xfId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0" fillId="0" borderId="0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20" fillId="0" borderId="5" xfId="1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23" fillId="0" borderId="10" xfId="0" applyFont="1" applyBorder="1" applyAlignment="1">
      <alignment horizontal="left"/>
    </xf>
    <xf numFmtId="6" fontId="23" fillId="0" borderId="10" xfId="0" applyNumberFormat="1" applyFont="1" applyBorder="1" applyAlignment="1">
      <alignment horizontal="left"/>
    </xf>
    <xf numFmtId="0" fontId="23" fillId="0" borderId="0" xfId="0" applyFont="1" applyBorder="1" applyAlignment="1"/>
    <xf numFmtId="0" fontId="23" fillId="0" borderId="0" xfId="0" applyFont="1" applyAlignment="1">
      <alignment horizontal="left"/>
    </xf>
    <xf numFmtId="0" fontId="23" fillId="0" borderId="0" xfId="0" applyFont="1" applyAlignment="1"/>
    <xf numFmtId="44" fontId="23" fillId="0" borderId="0" xfId="1" applyFont="1" applyAlignment="1"/>
    <xf numFmtId="164" fontId="23" fillId="0" borderId="0" xfId="1" applyNumberFormat="1" applyFont="1" applyAlignment="1"/>
    <xf numFmtId="44" fontId="23" fillId="0" borderId="0" xfId="1" applyFont="1" applyAlignment="1">
      <alignment horizontal="right"/>
    </xf>
    <xf numFmtId="44" fontId="23" fillId="0" borderId="0" xfId="1" applyFont="1" applyBorder="1" applyAlignment="1"/>
    <xf numFmtId="17" fontId="23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0" fillId="0" borderId="7" xfId="0" applyBorder="1" applyAlignment="1"/>
    <xf numFmtId="44" fontId="20" fillId="0" borderId="0" xfId="1" applyFont="1" applyBorder="1" applyAlignment="1">
      <alignment horizontal="center"/>
    </xf>
    <xf numFmtId="44" fontId="9" fillId="0" borderId="0" xfId="1" applyFont="1" applyBorder="1" applyAlignment="1">
      <alignment horizontal="center"/>
    </xf>
    <xf numFmtId="44" fontId="22" fillId="0" borderId="5" xfId="0" applyNumberFormat="1" applyFont="1" applyBorder="1" applyAlignment="1">
      <alignment horizontal="center"/>
    </xf>
    <xf numFmtId="44" fontId="22" fillId="0" borderId="8" xfId="1" applyFont="1" applyBorder="1" applyAlignment="1"/>
    <xf numFmtId="0" fontId="0" fillId="0" borderId="8" xfId="0" applyBorder="1" applyAlignment="1"/>
    <xf numFmtId="44" fontId="9" fillId="0" borderId="0" xfId="1" applyFont="1" applyBorder="1" applyAlignment="1"/>
    <xf numFmtId="0" fontId="20" fillId="0" borderId="7" xfId="0" applyFont="1" applyBorder="1" applyAlignment="1">
      <alignment horizontal="center"/>
    </xf>
    <xf numFmtId="44" fontId="20" fillId="0" borderId="5" xfId="1" applyBorder="1" applyAlignment="1">
      <alignment horizontal="center"/>
    </xf>
    <xf numFmtId="44" fontId="20" fillId="0" borderId="5" xfId="1" applyBorder="1" applyAlignment="1">
      <alignment horizontal="right"/>
    </xf>
    <xf numFmtId="44" fontId="20" fillId="0" borderId="5" xfId="1" applyNumberFormat="1" applyBorder="1" applyAlignment="1">
      <alignment horizontal="center"/>
    </xf>
    <xf numFmtId="164" fontId="20" fillId="0" borderId="0" xfId="1" applyNumberFormat="1" applyAlignment="1">
      <alignment horizontal="center"/>
    </xf>
    <xf numFmtId="44" fontId="20" fillId="0" borderId="0" xfId="1" applyAlignment="1">
      <alignment horizontal="center"/>
    </xf>
    <xf numFmtId="0" fontId="23" fillId="0" borderId="0" xfId="0" applyFont="1" applyAlignment="1">
      <alignment horizontal="center"/>
    </xf>
    <xf numFmtId="44" fontId="24" fillId="0" borderId="0" xfId="1" applyFont="1" applyAlignment="1"/>
    <xf numFmtId="44" fontId="19" fillId="0" borderId="0" xfId="1" applyFont="1" applyAlignment="1">
      <alignment horizontal="center" vertical="center" wrapText="1"/>
    </xf>
    <xf numFmtId="44" fontId="19" fillId="0" borderId="0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/>
    </xf>
    <xf numFmtId="4" fontId="0" fillId="0" borderId="0" xfId="0" applyNumberFormat="1" applyBorder="1" applyAlignment="1"/>
    <xf numFmtId="4" fontId="20" fillId="0" borderId="0" xfId="0" applyNumberFormat="1" applyFont="1" applyBorder="1" applyAlignment="1"/>
    <xf numFmtId="0" fontId="9" fillId="0" borderId="0" xfId="0" applyFont="1" applyBorder="1" applyAlignment="1"/>
    <xf numFmtId="0" fontId="20" fillId="0" borderId="0" xfId="0" applyFont="1" applyBorder="1" applyAlignment="1"/>
    <xf numFmtId="4" fontId="20" fillId="0" borderId="0" xfId="1" applyNumberFormat="1" applyFont="1" applyBorder="1" applyAlignment="1">
      <alignment horizontal="left"/>
    </xf>
    <xf numFmtId="39" fontId="20" fillId="0" borderId="0" xfId="1" applyNumberFormat="1" applyFont="1" applyBorder="1" applyAlignment="1">
      <alignment horizontal="right"/>
    </xf>
    <xf numFmtId="4" fontId="0" fillId="0" borderId="0" xfId="0" applyNumberFormat="1" applyBorder="1" applyAlignment="1">
      <alignment horizontal="left"/>
    </xf>
    <xf numFmtId="4" fontId="20" fillId="0" borderId="0" xfId="0" applyNumberFormat="1" applyFont="1" applyBorder="1" applyAlignment="1">
      <alignment horizontal="left"/>
    </xf>
    <xf numFmtId="39" fontId="20" fillId="0" borderId="0" xfId="1" applyNumberFormat="1" applyFont="1" applyBorder="1" applyAlignment="1"/>
    <xf numFmtId="39" fontId="20" fillId="0" borderId="0" xfId="1" applyNumberFormat="1" applyBorder="1" applyAlignment="1"/>
    <xf numFmtId="44" fontId="20" fillId="0" borderId="3" xfId="1" applyBorder="1" applyAlignment="1"/>
    <xf numFmtId="0" fontId="9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0" xfId="0" applyFont="1" applyAlignment="1">
      <alignment horizontal="right"/>
    </xf>
    <xf numFmtId="44" fontId="23" fillId="0" borderId="0" xfId="1" applyFont="1" applyAlignment="1">
      <alignment horizontal="left"/>
    </xf>
    <xf numFmtId="44" fontId="20" fillId="0" borderId="0" xfId="1" applyAlignment="1">
      <alignment horizontal="right"/>
    </xf>
    <xf numFmtId="44" fontId="22" fillId="0" borderId="0" xfId="1" applyFont="1" applyAlignment="1"/>
    <xf numFmtId="0" fontId="22" fillId="0" borderId="0" xfId="0" applyFont="1" applyAlignment="1"/>
    <xf numFmtId="44" fontId="23" fillId="0" borderId="0" xfId="1" applyNumberFormat="1" applyFont="1" applyAlignment="1"/>
    <xf numFmtId="44" fontId="9" fillId="0" borderId="0" xfId="1" applyFont="1" applyBorder="1" applyAlignment="1">
      <alignment horizontal="center" vertical="center" wrapText="1"/>
    </xf>
    <xf numFmtId="2" fontId="0" fillId="0" borderId="0" xfId="0" applyNumberFormat="1" applyBorder="1" applyAlignment="1"/>
    <xf numFmtId="2" fontId="9" fillId="0" borderId="0" xfId="0" applyNumberFormat="1" applyFont="1" applyBorder="1" applyAlignment="1"/>
    <xf numFmtId="2" fontId="20" fillId="0" borderId="0" xfId="0" applyNumberFormat="1" applyFont="1" applyBorder="1" applyAlignme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4" fontId="20" fillId="0" borderId="0" xfId="1" applyBorder="1" applyAlignment="1">
      <alignment horizontal="right"/>
    </xf>
    <xf numFmtId="44" fontId="20" fillId="0" borderId="7" xfId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4" fontId="2" fillId="0" borderId="2" xfId="1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 wrapText="1"/>
    </xf>
    <xf numFmtId="44" fontId="17" fillId="0" borderId="2" xfId="1" applyFont="1" applyFill="1" applyBorder="1"/>
    <xf numFmtId="44" fontId="1" fillId="0" borderId="3" xfId="1" applyFont="1" applyFill="1" applyBorder="1"/>
    <xf numFmtId="0" fontId="28" fillId="0" borderId="4" xfId="0" applyFont="1" applyBorder="1" applyAlignment="1">
      <alignment horizontal="center" wrapText="1"/>
    </xf>
    <xf numFmtId="44" fontId="17" fillId="0" borderId="7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44" fontId="1" fillId="0" borderId="5" xfId="1" applyFont="1" applyFill="1" applyBorder="1"/>
    <xf numFmtId="44" fontId="1" fillId="0" borderId="5" xfId="1" applyNumberFormat="1" applyFont="1" applyFill="1" applyBorder="1" applyAlignment="1">
      <alignment horizontal="center"/>
    </xf>
    <xf numFmtId="44" fontId="17" fillId="0" borderId="8" xfId="0" applyNumberFormat="1" applyFont="1" applyFill="1" applyBorder="1"/>
    <xf numFmtId="44" fontId="20" fillId="0" borderId="2" xfId="1" applyFont="1" applyFill="1" applyBorder="1" applyAlignment="1"/>
    <xf numFmtId="0" fontId="0" fillId="0" borderId="0" xfId="0" applyFill="1" applyBorder="1" applyAlignment="1">
      <alignment horizontal="center"/>
    </xf>
    <xf numFmtId="44" fontId="20" fillId="0" borderId="7" xfId="1" applyFont="1" applyFill="1" applyBorder="1" applyAlignment="1"/>
    <xf numFmtId="0" fontId="0" fillId="0" borderId="0" xfId="0" applyFill="1" applyAlignment="1"/>
    <xf numFmtId="44" fontId="20" fillId="0" borderId="0" xfId="1" applyFill="1" applyBorder="1" applyAlignment="1">
      <alignment horizontal="center"/>
    </xf>
    <xf numFmtId="44" fontId="20" fillId="0" borderId="0" xfId="1" quotePrefix="1" applyFont="1" applyFill="1" applyBorder="1" applyAlignment="1">
      <alignment horizontal="center"/>
    </xf>
    <xf numFmtId="44" fontId="20" fillId="0" borderId="7" xfId="1" applyFill="1" applyBorder="1" applyAlignment="1"/>
    <xf numFmtId="4" fontId="0" fillId="0" borderId="7" xfId="0" applyNumberFormat="1" applyFill="1" applyBorder="1" applyAlignment="1"/>
    <xf numFmtId="4" fontId="0" fillId="0" borderId="0" xfId="0" applyNumberFormat="1" applyFill="1" applyAlignment="1"/>
    <xf numFmtId="44" fontId="20" fillId="0" borderId="0" xfId="1" quotePrefix="1" applyFont="1" applyFill="1" applyBorder="1" applyAlignment="1">
      <alignment horizontal="left"/>
    </xf>
    <xf numFmtId="44" fontId="20" fillId="0" borderId="0" xfId="1" applyFont="1" applyFill="1" applyBorder="1" applyAlignment="1"/>
    <xf numFmtId="44" fontId="20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44" fontId="9" fillId="0" borderId="0" xfId="1" applyFont="1" applyFill="1" applyBorder="1" applyAlignment="1">
      <alignment horizontal="center"/>
    </xf>
    <xf numFmtId="44" fontId="27" fillId="0" borderId="7" xfId="1" applyFont="1" applyFill="1" applyBorder="1" applyAlignment="1"/>
    <xf numFmtId="4" fontId="9" fillId="0" borderId="7" xfId="0" applyNumberFormat="1" applyFont="1" applyFill="1" applyBorder="1" applyAlignment="1"/>
    <xf numFmtId="4" fontId="9" fillId="0" borderId="0" xfId="0" applyNumberFormat="1" applyFont="1" applyFill="1" applyAlignment="1"/>
    <xf numFmtId="4" fontId="20" fillId="0" borderId="7" xfId="0" applyNumberFormat="1" applyFont="1" applyFill="1" applyBorder="1" applyAlignment="1"/>
    <xf numFmtId="44" fontId="9" fillId="0" borderId="2" xfId="1" applyFont="1" applyFill="1" applyBorder="1" applyAlignment="1"/>
    <xf numFmtId="44" fontId="9" fillId="0" borderId="7" xfId="1" applyFont="1" applyFill="1" applyBorder="1" applyAlignment="1"/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Fill="1" applyAlignment="1"/>
    <xf numFmtId="44" fontId="9" fillId="0" borderId="0" xfId="1" applyFont="1" applyFill="1" applyBorder="1" applyAlignment="1"/>
    <xf numFmtId="49" fontId="0" fillId="0" borderId="0" xfId="0" applyNumberFormat="1" applyFill="1" applyBorder="1" applyAlignment="1">
      <alignment horizontal="center"/>
    </xf>
    <xf numFmtId="39" fontId="20" fillId="0" borderId="7" xfId="1" applyNumberFormat="1" applyFont="1" applyFill="1" applyBorder="1" applyAlignment="1">
      <alignment horizontal="right"/>
    </xf>
    <xf numFmtId="49" fontId="0" fillId="0" borderId="0" xfId="0" quotePrefix="1" applyNumberForma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49" fontId="20" fillId="0" borderId="0" xfId="0" quotePrefix="1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right"/>
    </xf>
    <xf numFmtId="0" fontId="20" fillId="0" borderId="0" xfId="1" quotePrefix="1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horizontal="right"/>
    </xf>
    <xf numFmtId="44" fontId="20" fillId="0" borderId="2" xfId="1" applyFill="1" applyBorder="1" applyAlignment="1"/>
    <xf numFmtId="39" fontId="20" fillId="0" borderId="7" xfId="1" applyNumberFormat="1" applyFill="1" applyBorder="1" applyAlignment="1">
      <alignment horizontal="right"/>
    </xf>
    <xf numFmtId="4" fontId="0" fillId="0" borderId="7" xfId="0" applyNumberFormat="1" applyFill="1" applyBorder="1" applyAlignment="1">
      <alignment horizontal="right"/>
    </xf>
    <xf numFmtId="2" fontId="0" fillId="0" borderId="7" xfId="0" applyNumberFormat="1" applyFill="1" applyBorder="1" applyAlignment="1"/>
    <xf numFmtId="39" fontId="20" fillId="0" borderId="7" xfId="1" applyNumberFormat="1" applyFont="1" applyFill="1" applyBorder="1" applyAlignment="1"/>
    <xf numFmtId="39" fontId="9" fillId="0" borderId="0" xfId="1" applyNumberFormat="1" applyFont="1" applyFill="1" applyBorder="1" applyAlignment="1"/>
    <xf numFmtId="44" fontId="20" fillId="0" borderId="0" xfId="0" applyNumberFormat="1" applyFont="1" applyFill="1" applyBorder="1" applyAlignment="1">
      <alignment horizontal="center"/>
    </xf>
    <xf numFmtId="39" fontId="20" fillId="0" borderId="0" xfId="1" applyNumberFormat="1" applyFont="1" applyFill="1" applyBorder="1" applyAlignment="1"/>
    <xf numFmtId="44" fontId="20" fillId="0" borderId="0" xfId="1" applyFill="1" applyAlignment="1"/>
    <xf numFmtId="37" fontId="20" fillId="0" borderId="2" xfId="1" applyNumberFormat="1" applyFill="1" applyBorder="1" applyAlignment="1">
      <alignment horizontal="center"/>
    </xf>
    <xf numFmtId="44" fontId="20" fillId="0" borderId="7" xfId="1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4" fontId="20" fillId="0" borderId="0" xfId="1" applyFill="1" applyBorder="1" applyAlignment="1"/>
    <xf numFmtId="44" fontId="20" fillId="0" borderId="7" xfId="1" applyFill="1" applyBorder="1" applyAlignment="1">
      <alignment horizontal="right"/>
    </xf>
    <xf numFmtId="44" fontId="20" fillId="0" borderId="0" xfId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44" fontId="20" fillId="0" borderId="5" xfId="1" applyFill="1" applyBorder="1" applyAlignment="1"/>
    <xf numFmtId="0" fontId="0" fillId="0" borderId="5" xfId="0" applyFill="1" applyBorder="1" applyAlignment="1">
      <alignment horizontal="center"/>
    </xf>
    <xf numFmtId="44" fontId="20" fillId="0" borderId="8" xfId="1" applyFill="1" applyBorder="1" applyAlignment="1"/>
    <xf numFmtId="44" fontId="20" fillId="0" borderId="8" xfId="1" applyNumberFormat="1" applyFill="1" applyBorder="1" applyAlignment="1">
      <alignment horizontal="center"/>
    </xf>
    <xf numFmtId="44" fontId="20" fillId="0" borderId="5" xfId="1" applyFill="1" applyBorder="1" applyAlignment="1">
      <alignment horizontal="center"/>
    </xf>
    <xf numFmtId="0" fontId="21" fillId="0" borderId="0" xfId="0" applyFont="1" applyAlignment="1">
      <alignment horizontal="center"/>
    </xf>
    <xf numFmtId="44" fontId="19" fillId="0" borderId="1" xfId="1" applyFont="1" applyBorder="1" applyAlignment="1">
      <alignment horizontal="center" vertical="center" wrapText="1"/>
    </xf>
    <xf numFmtId="44" fontId="19" fillId="0" borderId="4" xfId="1" applyFont="1" applyBorder="1" applyAlignment="1">
      <alignment horizontal="center" vertical="center" wrapText="1"/>
    </xf>
    <xf numFmtId="44" fontId="19" fillId="0" borderId="6" xfId="1" applyFont="1" applyBorder="1" applyAlignment="1">
      <alignment horizontal="center" vertical="center" wrapText="1"/>
    </xf>
    <xf numFmtId="44" fontId="25" fillId="0" borderId="1" xfId="1" applyFont="1" applyBorder="1" applyAlignment="1">
      <alignment horizontal="center" vertical="center" wrapText="1"/>
    </xf>
    <xf numFmtId="44" fontId="25" fillId="0" borderId="4" xfId="1" applyFont="1" applyBorder="1" applyAlignment="1">
      <alignment horizontal="center" vertical="center" wrapText="1"/>
    </xf>
    <xf numFmtId="44" fontId="25" fillId="0" borderId="6" xfId="1" applyFont="1" applyBorder="1" applyAlignment="1">
      <alignment horizontal="center" vertical="center" wrapText="1"/>
    </xf>
    <xf numFmtId="44" fontId="26" fillId="0" borderId="1" xfId="1" applyFont="1" applyBorder="1" applyAlignment="1">
      <alignment horizontal="center" vertical="center" wrapText="1"/>
    </xf>
    <xf numFmtId="44" fontId="26" fillId="0" borderId="4" xfId="1" applyFont="1" applyBorder="1" applyAlignment="1">
      <alignment horizontal="center" vertical="center" wrapText="1"/>
    </xf>
    <xf numFmtId="44" fontId="26" fillId="0" borderId="6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4" fontId="9" fillId="0" borderId="9" xfId="1" applyFont="1" applyBorder="1" applyAlignment="1">
      <alignment horizontal="center" wrapText="1"/>
    </xf>
    <xf numFmtId="44" fontId="9" fillId="0" borderId="10" xfId="1" applyFont="1" applyBorder="1" applyAlignment="1">
      <alignment horizontal="center" wrapText="1"/>
    </xf>
    <xf numFmtId="44" fontId="9" fillId="0" borderId="11" xfId="1" applyFont="1" applyBorder="1" applyAlignment="1">
      <alignment horizontal="center" wrapText="1"/>
    </xf>
    <xf numFmtId="0" fontId="9" fillId="0" borderId="9" xfId="0" applyNumberFormat="1" applyFont="1" applyBorder="1" applyAlignment="1">
      <alignment horizontal="center" wrapText="1"/>
    </xf>
    <xf numFmtId="0" fontId="9" fillId="0" borderId="10" xfId="0" applyNumberFormat="1" applyFont="1" applyBorder="1" applyAlignment="1">
      <alignment horizontal="center" wrapText="1"/>
    </xf>
    <xf numFmtId="0" fontId="9" fillId="0" borderId="11" xfId="0" applyNumberFormat="1" applyFont="1" applyBorder="1" applyAlignment="1">
      <alignment horizontal="center" wrapText="1"/>
    </xf>
    <xf numFmtId="0" fontId="9" fillId="0" borderId="3" xfId="0" quotePrefix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4" fontId="9" fillId="0" borderId="3" xfId="1" quotePrefix="1" applyFont="1" applyBorder="1" applyAlignment="1">
      <alignment horizontal="center" wrapText="1"/>
    </xf>
    <xf numFmtId="44" fontId="9" fillId="0" borderId="5" xfId="1" applyFont="1" applyBorder="1" applyAlignment="1">
      <alignment horizontal="center" wrapText="1"/>
    </xf>
    <xf numFmtId="44" fontId="9" fillId="0" borderId="8" xfId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</cellXfs>
  <cellStyles count="6">
    <cellStyle name="20% - Accent3" xfId="3" builtinId="38"/>
    <cellStyle name="40% - Accent2" xfId="2" builtinId="35"/>
    <cellStyle name="40% - Accent3" xfId="4" builtinId="39"/>
    <cellStyle name="40% - Accent5" xfId="5" builtinId="47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tabSelected="1" topLeftCell="A40" workbookViewId="0">
      <selection activeCell="M67" sqref="M67"/>
    </sheetView>
  </sheetViews>
  <sheetFormatPr defaultColWidth="9.26953125" defaultRowHeight="12.5"/>
  <cols>
    <col min="1" max="1" width="8.26953125" style="71" customWidth="1"/>
    <col min="2" max="2" width="10.54296875" style="72" customWidth="1"/>
    <col min="3" max="3" width="3.7265625" style="3" hidden="1" customWidth="1"/>
    <col min="4" max="5" width="5.7265625" style="3" customWidth="1"/>
    <col min="6" max="6" width="12" style="72" customWidth="1"/>
    <col min="7" max="7" width="1.7265625" style="71" customWidth="1"/>
    <col min="8" max="8" width="10.54296875" style="72" customWidth="1"/>
    <col min="9" max="9" width="4.54296875" style="3" hidden="1" customWidth="1"/>
    <col min="10" max="10" width="5.7265625" style="3" customWidth="1"/>
    <col min="11" max="11" width="10.54296875" style="72" customWidth="1"/>
    <col min="12" max="12" width="1.7265625" style="71" customWidth="1"/>
    <col min="13" max="13" width="10.54296875" style="72" customWidth="1"/>
    <col min="14" max="14" width="6.26953125" style="3" hidden="1" customWidth="1"/>
    <col min="15" max="15" width="5.7265625" style="3" customWidth="1"/>
    <col min="16" max="16" width="10.7265625" style="71" customWidth="1"/>
    <col min="17" max="17" width="1.7265625" style="71" customWidth="1"/>
    <col min="18" max="18" width="10.54296875" style="72" customWidth="1"/>
    <col min="19" max="19" width="6.26953125" style="72" customWidth="1"/>
    <col min="20" max="20" width="10.7265625" style="71" customWidth="1"/>
    <col min="21" max="21" width="1.26953125" style="71" customWidth="1"/>
    <col min="22" max="22" width="3" style="71" customWidth="1"/>
    <col min="23" max="23" width="5.7265625" style="71" customWidth="1"/>
    <col min="24" max="24" width="26.54296875" style="71" customWidth="1"/>
    <col min="25" max="25" width="9.54296875" style="71" customWidth="1"/>
    <col min="26" max="26" width="1.26953125" style="71" customWidth="1"/>
    <col min="27" max="27" width="10.54296875" style="71" customWidth="1"/>
    <col min="28" max="28" width="9.54296875" style="71" customWidth="1"/>
    <col min="29" max="29" width="9.26953125" style="71" customWidth="1"/>
    <col min="30" max="30" width="0.26953125" style="71" customWidth="1"/>
    <col min="31" max="31" width="9.26953125" style="71"/>
    <col min="32" max="32" width="3.453125" style="71" customWidth="1"/>
    <col min="33" max="16384" width="9.26953125" style="71"/>
  </cols>
  <sheetData>
    <row r="1" spans="1:35" ht="18.75" customHeight="1">
      <c r="A1" s="226" t="s">
        <v>69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</row>
    <row r="2" spans="1:35" s="67" customFormat="1" ht="1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35" s="67" customFormat="1" ht="12" customHeight="1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35" ht="10.15" customHeight="1">
      <c r="X4" s="70"/>
      <c r="Y4" s="70"/>
      <c r="Z4" s="70"/>
      <c r="AA4" s="70"/>
    </row>
    <row r="5" spans="1:35" s="68" customFormat="1" ht="102" customHeight="1">
      <c r="A5" s="75"/>
      <c r="B5" s="227" t="s">
        <v>2</v>
      </c>
      <c r="C5" s="228"/>
      <c r="D5" s="228"/>
      <c r="E5" s="228"/>
      <c r="F5" s="229"/>
      <c r="H5" s="230" t="s">
        <v>3</v>
      </c>
      <c r="I5" s="231"/>
      <c r="J5" s="231"/>
      <c r="K5" s="232"/>
      <c r="M5" s="233" t="s">
        <v>4</v>
      </c>
      <c r="N5" s="234"/>
      <c r="O5" s="234"/>
      <c r="P5" s="235"/>
      <c r="Q5" s="129"/>
      <c r="R5" s="227" t="s">
        <v>5</v>
      </c>
      <c r="S5" s="228"/>
      <c r="T5" s="229"/>
      <c r="U5" s="130"/>
      <c r="V5" s="130" t="s">
        <v>6</v>
      </c>
      <c r="W5" s="130"/>
      <c r="X5" s="130"/>
      <c r="Y5" s="130"/>
      <c r="Z5" s="130" t="s">
        <v>7</v>
      </c>
      <c r="AA5" s="151"/>
      <c r="AB5" s="75"/>
      <c r="AC5" s="130" t="s">
        <v>6</v>
      </c>
      <c r="AD5" s="130"/>
      <c r="AE5" s="130"/>
      <c r="AF5" s="130"/>
      <c r="AG5" s="130" t="s">
        <v>7</v>
      </c>
      <c r="AH5" s="151"/>
      <c r="AI5" s="151"/>
    </row>
    <row r="6" spans="1:35" ht="0.75" customHeight="1">
      <c r="A6" s="70"/>
      <c r="B6" s="161" t="s">
        <v>8</v>
      </c>
      <c r="C6" s="77"/>
      <c r="D6" s="77"/>
      <c r="E6" s="77"/>
      <c r="F6" s="78"/>
      <c r="H6" s="76"/>
      <c r="I6" s="113"/>
      <c r="J6" s="113"/>
      <c r="K6" s="78"/>
      <c r="M6" s="76"/>
      <c r="N6" s="77"/>
      <c r="O6" s="77"/>
      <c r="P6" s="114"/>
      <c r="R6" s="76"/>
      <c r="S6" s="131"/>
      <c r="T6" s="114"/>
      <c r="U6" s="70"/>
      <c r="V6" s="113"/>
      <c r="W6" s="113"/>
      <c r="X6" s="70"/>
      <c r="Y6" s="70"/>
      <c r="Z6" s="131"/>
      <c r="AA6" s="70"/>
      <c r="AB6" s="70"/>
      <c r="AC6" s="113"/>
      <c r="AD6" s="113"/>
      <c r="AE6" s="70"/>
      <c r="AF6" s="70"/>
      <c r="AG6" s="131"/>
      <c r="AH6" s="90"/>
      <c r="AI6" s="70"/>
    </row>
    <row r="7" spans="1:35">
      <c r="A7" s="77" t="s">
        <v>9</v>
      </c>
      <c r="B7" s="79"/>
      <c r="C7" s="77"/>
      <c r="D7" s="77"/>
      <c r="E7" s="77"/>
      <c r="F7" s="80"/>
      <c r="H7" s="79"/>
      <c r="I7" s="77"/>
      <c r="J7" s="77"/>
      <c r="K7" s="80"/>
      <c r="M7" s="79"/>
      <c r="N7" s="77"/>
      <c r="P7" s="114"/>
      <c r="R7" s="79"/>
      <c r="S7" s="92"/>
      <c r="T7" s="114"/>
      <c r="U7" s="70"/>
      <c r="V7" s="70"/>
      <c r="W7" s="70"/>
      <c r="X7" s="70"/>
      <c r="Y7" s="70"/>
      <c r="Z7" s="92"/>
      <c r="AA7" s="152"/>
      <c r="AB7" s="70"/>
      <c r="AC7" s="70"/>
      <c r="AD7" s="70"/>
      <c r="AE7" s="70"/>
      <c r="AF7" s="70"/>
      <c r="AG7" s="92"/>
      <c r="AH7" s="90"/>
      <c r="AI7" s="152"/>
    </row>
    <row r="8" spans="1:35">
      <c r="A8" s="77">
        <v>1</v>
      </c>
      <c r="B8" s="172">
        <v>131.96</v>
      </c>
      <c r="C8" s="173"/>
      <c r="D8" s="173" t="s">
        <v>10</v>
      </c>
      <c r="E8" s="173"/>
      <c r="F8" s="174"/>
      <c r="G8" s="175"/>
      <c r="H8" s="172">
        <v>150.94</v>
      </c>
      <c r="I8" s="176"/>
      <c r="J8" s="177"/>
      <c r="K8" s="178"/>
      <c r="L8" s="175"/>
      <c r="M8" s="172">
        <v>339.3</v>
      </c>
      <c r="N8" s="173"/>
      <c r="O8" s="173" t="s">
        <v>10</v>
      </c>
      <c r="P8" s="179"/>
      <c r="Q8" s="180"/>
      <c r="R8" s="172">
        <v>131.96</v>
      </c>
      <c r="S8" s="181" t="s">
        <v>10</v>
      </c>
      <c r="T8" s="179"/>
      <c r="U8" s="132"/>
      <c r="V8" s="91"/>
      <c r="W8" s="91"/>
      <c r="X8" s="70"/>
      <c r="Y8" s="70"/>
      <c r="Z8" s="91"/>
      <c r="AA8" s="152"/>
      <c r="AB8" s="70"/>
      <c r="AC8" s="91"/>
      <c r="AD8" s="91"/>
      <c r="AE8" s="70"/>
      <c r="AF8" s="70"/>
      <c r="AG8" s="91"/>
      <c r="AH8" s="90"/>
      <c r="AI8" s="152"/>
    </row>
    <row r="9" spans="1:35">
      <c r="A9" s="77">
        <v>2</v>
      </c>
      <c r="B9" s="172">
        <f>$B$8*A9</f>
        <v>263.92</v>
      </c>
      <c r="C9" s="173"/>
      <c r="D9" s="173"/>
      <c r="E9" s="173"/>
      <c r="F9" s="174"/>
      <c r="G9" s="175"/>
      <c r="H9" s="172">
        <f>$H$8*A9</f>
        <v>301.88</v>
      </c>
      <c r="I9" s="176"/>
      <c r="J9" s="176"/>
      <c r="K9" s="178"/>
      <c r="L9" s="175"/>
      <c r="M9" s="172">
        <f>$M$8*A9</f>
        <v>678.6</v>
      </c>
      <c r="N9" s="173"/>
      <c r="O9" s="173"/>
      <c r="P9" s="179"/>
      <c r="Q9" s="180"/>
      <c r="R9" s="172">
        <f>$B$8*A9</f>
        <v>263.92</v>
      </c>
      <c r="S9" s="182"/>
      <c r="T9" s="179"/>
      <c r="U9" s="132"/>
      <c r="V9" s="91"/>
      <c r="W9" s="92"/>
      <c r="X9" s="70"/>
      <c r="Y9" s="70"/>
      <c r="Z9" s="91"/>
      <c r="AA9" s="152"/>
      <c r="AB9" s="70"/>
      <c r="AC9" s="91"/>
      <c r="AD9" s="92"/>
      <c r="AE9" s="70"/>
      <c r="AF9" s="70"/>
      <c r="AG9" s="91"/>
      <c r="AH9" s="90"/>
      <c r="AI9" s="152"/>
    </row>
    <row r="10" spans="1:35">
      <c r="A10" s="77">
        <v>3</v>
      </c>
      <c r="B10" s="172">
        <f t="shared" ref="B10:B17" si="0">$B$8*A10</f>
        <v>395.88</v>
      </c>
      <c r="C10" s="173"/>
      <c r="D10" s="173"/>
      <c r="E10" s="173"/>
      <c r="F10" s="174"/>
      <c r="G10" s="175"/>
      <c r="H10" s="172">
        <f t="shared" ref="H10:H17" si="1">$H$8*A10</f>
        <v>452.82</v>
      </c>
      <c r="I10" s="183"/>
      <c r="J10" s="183"/>
      <c r="K10" s="178"/>
      <c r="L10" s="175"/>
      <c r="M10" s="172">
        <f t="shared" ref="M10:M17" si="2">$M$8*A10</f>
        <v>1017.9000000000001</v>
      </c>
      <c r="N10" s="173"/>
      <c r="O10" s="173"/>
      <c r="P10" s="179"/>
      <c r="Q10" s="180"/>
      <c r="R10" s="172">
        <f t="shared" ref="R10:R17" si="3">$B$8*A10</f>
        <v>395.88</v>
      </c>
      <c r="S10" s="182"/>
      <c r="T10" s="179"/>
      <c r="U10" s="132"/>
      <c r="V10" s="91"/>
      <c r="W10" s="91"/>
      <c r="X10" s="70"/>
      <c r="Y10" s="70"/>
      <c r="Z10" s="91"/>
      <c r="AA10" s="152"/>
      <c r="AB10" s="70"/>
      <c r="AC10" s="91"/>
      <c r="AD10" s="91"/>
      <c r="AE10" s="70"/>
      <c r="AF10" s="70"/>
      <c r="AG10" s="91"/>
      <c r="AH10" s="90"/>
      <c r="AI10" s="152"/>
    </row>
    <row r="11" spans="1:35">
      <c r="A11" s="77">
        <v>4</v>
      </c>
      <c r="B11" s="172">
        <f t="shared" si="0"/>
        <v>527.84</v>
      </c>
      <c r="C11" s="173"/>
      <c r="D11" s="173"/>
      <c r="E11" s="173"/>
      <c r="F11" s="174"/>
      <c r="G11" s="175"/>
      <c r="H11" s="172">
        <f t="shared" si="1"/>
        <v>603.76</v>
      </c>
      <c r="I11" s="183"/>
      <c r="J11" s="183"/>
      <c r="K11" s="178"/>
      <c r="L11" s="175"/>
      <c r="M11" s="172">
        <f t="shared" si="2"/>
        <v>1357.2</v>
      </c>
      <c r="N11" s="173"/>
      <c r="O11" s="173"/>
      <c r="P11" s="179"/>
      <c r="Q11" s="180"/>
      <c r="R11" s="172">
        <f t="shared" si="3"/>
        <v>527.84</v>
      </c>
      <c r="S11" s="182"/>
      <c r="T11" s="179"/>
      <c r="U11" s="132"/>
      <c r="V11" s="91"/>
      <c r="W11" s="91"/>
      <c r="X11" s="70"/>
      <c r="Y11" s="70"/>
      <c r="Z11" s="91"/>
      <c r="AA11" s="152"/>
      <c r="AB11" s="70"/>
      <c r="AC11" s="91"/>
      <c r="AD11" s="91"/>
      <c r="AE11" s="70"/>
      <c r="AF11" s="70"/>
      <c r="AG11" s="91"/>
      <c r="AH11" s="90"/>
      <c r="AI11" s="152"/>
    </row>
    <row r="12" spans="1:35">
      <c r="A12" s="77">
        <v>5</v>
      </c>
      <c r="B12" s="172">
        <f t="shared" si="0"/>
        <v>659.80000000000007</v>
      </c>
      <c r="C12" s="173"/>
      <c r="D12" s="173"/>
      <c r="E12" s="173"/>
      <c r="F12" s="174"/>
      <c r="G12" s="175"/>
      <c r="H12" s="172">
        <f t="shared" si="1"/>
        <v>754.7</v>
      </c>
      <c r="I12" s="183"/>
      <c r="J12" s="183"/>
      <c r="K12" s="178"/>
      <c r="L12" s="175"/>
      <c r="M12" s="172">
        <f t="shared" si="2"/>
        <v>1696.5</v>
      </c>
      <c r="N12" s="173"/>
      <c r="O12" s="173"/>
      <c r="P12" s="179"/>
      <c r="Q12" s="180"/>
      <c r="R12" s="172">
        <f t="shared" si="3"/>
        <v>659.80000000000007</v>
      </c>
      <c r="S12" s="182"/>
      <c r="T12" s="179"/>
      <c r="U12" s="132"/>
      <c r="V12" s="91"/>
      <c r="W12" s="91"/>
      <c r="X12" s="70"/>
      <c r="Y12" s="70"/>
      <c r="Z12" s="91"/>
      <c r="AA12" s="152"/>
      <c r="AB12" s="70"/>
      <c r="AC12" s="91"/>
      <c r="AD12" s="91"/>
      <c r="AE12" s="70"/>
      <c r="AF12" s="70"/>
      <c r="AG12" s="91"/>
      <c r="AH12" s="90"/>
      <c r="AI12" s="152"/>
    </row>
    <row r="13" spans="1:35">
      <c r="A13" s="77">
        <v>6</v>
      </c>
      <c r="B13" s="172">
        <f t="shared" si="0"/>
        <v>791.76</v>
      </c>
      <c r="C13" s="173"/>
      <c r="D13" s="173"/>
      <c r="E13" s="173"/>
      <c r="F13" s="174"/>
      <c r="G13" s="175"/>
      <c r="H13" s="172">
        <f t="shared" si="1"/>
        <v>905.64</v>
      </c>
      <c r="I13" s="183"/>
      <c r="J13" s="183"/>
      <c r="K13" s="178"/>
      <c r="L13" s="175"/>
      <c r="M13" s="172">
        <f t="shared" si="2"/>
        <v>2035.8000000000002</v>
      </c>
      <c r="N13" s="173"/>
      <c r="O13" s="173"/>
      <c r="P13" s="179"/>
      <c r="Q13" s="180"/>
      <c r="R13" s="172">
        <f t="shared" si="3"/>
        <v>791.76</v>
      </c>
      <c r="S13" s="182"/>
      <c r="T13" s="179"/>
      <c r="U13" s="132"/>
      <c r="V13" s="91"/>
      <c r="W13" s="91"/>
      <c r="X13" s="70"/>
      <c r="Y13" s="70"/>
      <c r="Z13" s="91"/>
      <c r="AA13" s="152"/>
      <c r="AB13" s="70"/>
      <c r="AC13" s="91"/>
      <c r="AD13" s="91"/>
      <c r="AE13" s="70"/>
      <c r="AF13" s="70"/>
      <c r="AG13" s="91"/>
      <c r="AH13" s="90"/>
      <c r="AI13" s="152"/>
    </row>
    <row r="14" spans="1:35">
      <c r="A14" s="77">
        <v>7</v>
      </c>
      <c r="B14" s="172">
        <f t="shared" si="0"/>
        <v>923.72</v>
      </c>
      <c r="C14" s="173"/>
      <c r="D14" s="173"/>
      <c r="E14" s="173"/>
      <c r="F14" s="174"/>
      <c r="G14" s="175"/>
      <c r="H14" s="172">
        <f t="shared" si="1"/>
        <v>1056.58</v>
      </c>
      <c r="I14" s="183"/>
      <c r="J14" s="183"/>
      <c r="K14" s="178"/>
      <c r="L14" s="175"/>
      <c r="M14" s="172">
        <f t="shared" si="2"/>
        <v>2375.1</v>
      </c>
      <c r="N14" s="173"/>
      <c r="O14" s="173"/>
      <c r="P14" s="179"/>
      <c r="Q14" s="180"/>
      <c r="R14" s="172">
        <f t="shared" si="3"/>
        <v>923.72</v>
      </c>
      <c r="S14" s="182"/>
      <c r="T14" s="179"/>
      <c r="U14" s="132"/>
      <c r="V14" s="91"/>
      <c r="W14" s="91"/>
      <c r="X14" s="70"/>
      <c r="Y14" s="70"/>
      <c r="Z14" s="91"/>
      <c r="AA14" s="152"/>
      <c r="AB14" s="70"/>
      <c r="AC14" s="91"/>
      <c r="AD14" s="91"/>
      <c r="AE14" s="70"/>
      <c r="AF14" s="70"/>
      <c r="AG14" s="91"/>
      <c r="AH14" s="90"/>
      <c r="AI14" s="152"/>
    </row>
    <row r="15" spans="1:35">
      <c r="A15" s="77">
        <v>8</v>
      </c>
      <c r="B15" s="172">
        <f t="shared" si="0"/>
        <v>1055.68</v>
      </c>
      <c r="C15" s="173"/>
      <c r="D15" s="173"/>
      <c r="E15" s="173"/>
      <c r="F15" s="174"/>
      <c r="G15" s="175"/>
      <c r="H15" s="172">
        <f t="shared" si="1"/>
        <v>1207.52</v>
      </c>
      <c r="I15" s="183"/>
      <c r="J15" s="183"/>
      <c r="K15" s="178"/>
      <c r="L15" s="175"/>
      <c r="M15" s="172">
        <f t="shared" si="2"/>
        <v>2714.4</v>
      </c>
      <c r="N15" s="173"/>
      <c r="O15" s="173"/>
      <c r="P15" s="179"/>
      <c r="Q15" s="180"/>
      <c r="R15" s="172">
        <f t="shared" si="3"/>
        <v>1055.68</v>
      </c>
      <c r="S15" s="182"/>
      <c r="T15" s="179"/>
      <c r="U15" s="132"/>
      <c r="V15" s="91"/>
      <c r="W15" s="91"/>
      <c r="X15" s="70"/>
      <c r="Y15" s="70"/>
      <c r="Z15" s="91"/>
      <c r="AA15" s="152"/>
      <c r="AB15" s="70"/>
      <c r="AC15" s="91"/>
      <c r="AD15" s="91"/>
      <c r="AE15" s="70"/>
      <c r="AF15" s="70"/>
      <c r="AG15" s="91"/>
      <c r="AH15" s="90"/>
      <c r="AI15" s="152"/>
    </row>
    <row r="16" spans="1:35">
      <c r="A16" s="77">
        <v>9</v>
      </c>
      <c r="B16" s="172">
        <f t="shared" si="0"/>
        <v>1187.6400000000001</v>
      </c>
      <c r="C16" s="173"/>
      <c r="D16" s="173"/>
      <c r="E16" s="173"/>
      <c r="F16" s="174"/>
      <c r="G16" s="175"/>
      <c r="H16" s="172">
        <f t="shared" si="1"/>
        <v>1358.46</v>
      </c>
      <c r="I16" s="183"/>
      <c r="J16" s="183"/>
      <c r="K16" s="178"/>
      <c r="L16" s="175"/>
      <c r="M16" s="172">
        <f t="shared" si="2"/>
        <v>3053.7000000000003</v>
      </c>
      <c r="N16" s="173"/>
      <c r="O16" s="173"/>
      <c r="P16" s="179"/>
      <c r="Q16" s="180"/>
      <c r="R16" s="172">
        <f t="shared" si="3"/>
        <v>1187.6400000000001</v>
      </c>
      <c r="S16" s="182"/>
      <c r="T16" s="179"/>
      <c r="U16" s="132"/>
      <c r="V16" s="91"/>
      <c r="W16" s="91"/>
      <c r="X16" s="70"/>
      <c r="Y16" s="70"/>
      <c r="Z16" s="91"/>
      <c r="AA16" s="152"/>
      <c r="AB16" s="70"/>
      <c r="AC16" s="91"/>
      <c r="AD16" s="91"/>
      <c r="AE16" s="70"/>
      <c r="AF16" s="70"/>
      <c r="AG16" s="91"/>
      <c r="AH16" s="90"/>
      <c r="AI16" s="152"/>
    </row>
    <row r="17" spans="1:35" s="69" customFormat="1" ht="13">
      <c r="A17" s="81">
        <v>10</v>
      </c>
      <c r="B17" s="172">
        <f t="shared" si="0"/>
        <v>1319.6000000000001</v>
      </c>
      <c r="C17" s="184"/>
      <c r="D17" s="184"/>
      <c r="E17" s="184"/>
      <c r="F17" s="174"/>
      <c r="G17" s="185"/>
      <c r="H17" s="172">
        <f t="shared" si="1"/>
        <v>1509.4</v>
      </c>
      <c r="I17" s="186"/>
      <c r="J17" s="186"/>
      <c r="K17" s="187"/>
      <c r="L17" s="185"/>
      <c r="M17" s="172">
        <f t="shared" si="2"/>
        <v>3393</v>
      </c>
      <c r="N17" s="184"/>
      <c r="O17" s="184"/>
      <c r="P17" s="188"/>
      <c r="Q17" s="189"/>
      <c r="R17" s="172">
        <f t="shared" si="3"/>
        <v>1319.6000000000001</v>
      </c>
      <c r="S17" s="182"/>
      <c r="T17" s="190"/>
      <c r="U17" s="133"/>
      <c r="V17" s="91"/>
      <c r="W17" s="91"/>
      <c r="X17" s="134"/>
      <c r="Y17" s="134"/>
      <c r="Z17" s="91"/>
      <c r="AA17" s="153"/>
      <c r="AB17" s="134"/>
      <c r="AC17" s="91"/>
      <c r="AD17" s="91"/>
      <c r="AE17" s="134"/>
      <c r="AF17" s="134"/>
      <c r="AG17" s="91"/>
      <c r="AH17" s="159"/>
      <c r="AI17" s="153"/>
    </row>
    <row r="18" spans="1:35" s="69" customFormat="1" ht="13">
      <c r="A18" s="81"/>
      <c r="B18" s="191"/>
      <c r="C18" s="184"/>
      <c r="D18" s="184"/>
      <c r="E18" s="184"/>
      <c r="F18" s="192"/>
      <c r="G18" s="185"/>
      <c r="H18" s="191"/>
      <c r="I18" s="186"/>
      <c r="J18" s="186"/>
      <c r="K18" s="192"/>
      <c r="L18" s="185"/>
      <c r="M18" s="172"/>
      <c r="N18" s="193"/>
      <c r="O18" s="193"/>
      <c r="P18" s="190"/>
      <c r="Q18" s="194"/>
      <c r="R18" s="191"/>
      <c r="S18" s="195"/>
      <c r="T18" s="190"/>
      <c r="U18" s="133"/>
      <c r="V18" s="91"/>
      <c r="W18" s="91"/>
      <c r="X18" s="135"/>
      <c r="Y18" s="134"/>
      <c r="Z18" s="120"/>
      <c r="AA18" s="153"/>
      <c r="AB18" s="134"/>
      <c r="AC18" s="91"/>
      <c r="AD18" s="91"/>
      <c r="AE18" s="135"/>
      <c r="AF18" s="134"/>
      <c r="AG18" s="120"/>
      <c r="AH18" s="159"/>
      <c r="AI18" s="153"/>
    </row>
    <row r="19" spans="1:35">
      <c r="A19" s="77">
        <v>11</v>
      </c>
      <c r="B19" s="172">
        <v>1384.69</v>
      </c>
      <c r="C19" s="196" t="s">
        <v>11</v>
      </c>
      <c r="D19" s="196" t="s">
        <v>10</v>
      </c>
      <c r="E19" s="196"/>
      <c r="F19" s="197">
        <f>B19-B17</f>
        <v>65.089999999999918</v>
      </c>
      <c r="G19" s="175"/>
      <c r="H19" s="172">
        <v>1575.5</v>
      </c>
      <c r="I19" s="196" t="s">
        <v>12</v>
      </c>
      <c r="J19" s="198" t="s">
        <v>10</v>
      </c>
      <c r="K19" s="197">
        <f>H19-H17</f>
        <v>66.099999999999909</v>
      </c>
      <c r="L19" s="175"/>
      <c r="M19" s="172">
        <v>3466.57</v>
      </c>
      <c r="N19" s="199" t="s">
        <v>13</v>
      </c>
      <c r="O19" s="200" t="s">
        <v>10</v>
      </c>
      <c r="P19" s="197">
        <f>M19-M17</f>
        <v>73.570000000000164</v>
      </c>
      <c r="Q19" s="201"/>
      <c r="R19" s="172">
        <v>1384.69</v>
      </c>
      <c r="S19" s="202" t="s">
        <v>10</v>
      </c>
      <c r="T19" s="197">
        <f>R19-R17</f>
        <v>65.089999999999918</v>
      </c>
      <c r="U19" s="136"/>
      <c r="V19" s="91"/>
      <c r="W19" s="91"/>
      <c r="X19" s="137"/>
      <c r="Y19" s="70"/>
      <c r="Z19" s="91"/>
      <c r="AA19" s="137"/>
      <c r="AB19" s="70"/>
      <c r="AC19" s="91"/>
      <c r="AD19" s="91"/>
      <c r="AE19" s="137"/>
      <c r="AF19" s="70"/>
      <c r="AG19" s="91"/>
      <c r="AH19" s="90"/>
      <c r="AI19" s="137"/>
    </row>
    <row r="20" spans="1:35">
      <c r="A20" s="77">
        <v>12</v>
      </c>
      <c r="B20" s="172">
        <f>$B$17+F20</f>
        <v>1449.78</v>
      </c>
      <c r="C20" s="196" t="s">
        <v>11</v>
      </c>
      <c r="D20" s="196"/>
      <c r="E20" s="196"/>
      <c r="F20" s="197">
        <f>$F$19+F19</f>
        <v>130.17999999999984</v>
      </c>
      <c r="G20" s="175"/>
      <c r="H20" s="172">
        <f>$H$17+K20</f>
        <v>1641.6</v>
      </c>
      <c r="I20" s="196" t="s">
        <v>12</v>
      </c>
      <c r="J20" s="196"/>
      <c r="K20" s="197">
        <f>$K$19+K19</f>
        <v>132.19999999999982</v>
      </c>
      <c r="L20" s="175"/>
      <c r="M20" s="172">
        <f>$M$17+P20</f>
        <v>3540.1400000000003</v>
      </c>
      <c r="N20" s="199" t="s">
        <v>13</v>
      </c>
      <c r="O20" s="199"/>
      <c r="P20" s="197">
        <f>$P$19+P19</f>
        <v>147.14000000000033</v>
      </c>
      <c r="Q20" s="201"/>
      <c r="R20" s="172">
        <f>$R$17+T20</f>
        <v>1449.78</v>
      </c>
      <c r="S20" s="182"/>
      <c r="T20" s="197">
        <f>$T$19+T19</f>
        <v>130.17999999999984</v>
      </c>
      <c r="U20" s="138"/>
      <c r="V20" s="91"/>
      <c r="W20" s="92"/>
      <c r="X20" s="137"/>
      <c r="Y20" s="70"/>
      <c r="Z20" s="91"/>
      <c r="AA20" s="137"/>
      <c r="AB20" s="70"/>
      <c r="AC20" s="91"/>
      <c r="AD20" s="92"/>
      <c r="AE20" s="137"/>
      <c r="AF20" s="70"/>
      <c r="AG20" s="91"/>
      <c r="AH20" s="90"/>
      <c r="AI20" s="137"/>
    </row>
    <row r="21" spans="1:35">
      <c r="A21" s="77">
        <v>13</v>
      </c>
      <c r="B21" s="172">
        <f t="shared" ref="B21:B26" si="4">$B$17+F21</f>
        <v>1514.87</v>
      </c>
      <c r="C21" s="196" t="s">
        <v>11</v>
      </c>
      <c r="D21" s="196"/>
      <c r="E21" s="196"/>
      <c r="F21" s="197">
        <f t="shared" ref="F21:F26" si="5">$F$19+F20</f>
        <v>195.26999999999975</v>
      </c>
      <c r="G21" s="175"/>
      <c r="H21" s="172">
        <f t="shared" ref="H21:H26" si="6">$H$17+K21</f>
        <v>1707.6999999999998</v>
      </c>
      <c r="I21" s="196" t="s">
        <v>12</v>
      </c>
      <c r="J21" s="196"/>
      <c r="K21" s="197">
        <f t="shared" ref="K21:K26" si="7">$K$19+K20</f>
        <v>198.29999999999973</v>
      </c>
      <c r="L21" s="175"/>
      <c r="M21" s="172">
        <f t="shared" ref="M21:M26" si="8">$M$17+P21</f>
        <v>3613.7100000000005</v>
      </c>
      <c r="N21" s="199" t="s">
        <v>13</v>
      </c>
      <c r="O21" s="199"/>
      <c r="P21" s="197">
        <f t="shared" ref="P21:P26" si="9">$P$19+P20</f>
        <v>220.71000000000049</v>
      </c>
      <c r="Q21" s="201"/>
      <c r="R21" s="172">
        <f t="shared" ref="R21:R26" si="10">$R$17+T21</f>
        <v>1514.87</v>
      </c>
      <c r="S21" s="182"/>
      <c r="T21" s="197">
        <f t="shared" ref="T21:T26" si="11">$T$19+T20</f>
        <v>195.26999999999975</v>
      </c>
      <c r="U21" s="138"/>
      <c r="V21" s="91"/>
      <c r="W21" s="92"/>
      <c r="X21" s="137"/>
      <c r="Y21" s="70"/>
      <c r="Z21" s="91"/>
      <c r="AA21" s="137"/>
      <c r="AB21" s="70"/>
      <c r="AC21" s="91"/>
      <c r="AD21" s="92"/>
      <c r="AE21" s="137"/>
      <c r="AF21" s="70"/>
      <c r="AG21" s="91"/>
      <c r="AH21" s="90"/>
      <c r="AI21" s="137"/>
    </row>
    <row r="22" spans="1:35">
      <c r="A22" s="77">
        <v>14</v>
      </c>
      <c r="B22" s="172">
        <f t="shared" si="4"/>
        <v>1579.9599999999998</v>
      </c>
      <c r="C22" s="196" t="s">
        <v>11</v>
      </c>
      <c r="D22" s="196"/>
      <c r="E22" s="196"/>
      <c r="F22" s="197">
        <f t="shared" si="5"/>
        <v>260.35999999999967</v>
      </c>
      <c r="G22" s="175"/>
      <c r="H22" s="172">
        <f t="shared" si="6"/>
        <v>1773.7999999999997</v>
      </c>
      <c r="I22" s="196" t="s">
        <v>12</v>
      </c>
      <c r="J22" s="196"/>
      <c r="K22" s="197">
        <f t="shared" si="7"/>
        <v>264.39999999999964</v>
      </c>
      <c r="L22" s="175"/>
      <c r="M22" s="172">
        <f t="shared" si="8"/>
        <v>3687.2800000000007</v>
      </c>
      <c r="N22" s="199" t="s">
        <v>13</v>
      </c>
      <c r="O22" s="199"/>
      <c r="P22" s="197">
        <f t="shared" si="9"/>
        <v>294.28000000000065</v>
      </c>
      <c r="Q22" s="201"/>
      <c r="R22" s="172">
        <f t="shared" si="10"/>
        <v>1579.9599999999998</v>
      </c>
      <c r="S22" s="182"/>
      <c r="T22" s="197">
        <f t="shared" si="11"/>
        <v>260.35999999999967</v>
      </c>
      <c r="U22" s="138"/>
      <c r="V22" s="91"/>
      <c r="W22" s="92"/>
      <c r="X22" s="137"/>
      <c r="Y22" s="70"/>
      <c r="Z22" s="91"/>
      <c r="AA22" s="137"/>
      <c r="AB22" s="70"/>
      <c r="AC22" s="91"/>
      <c r="AD22" s="92"/>
      <c r="AE22" s="137"/>
      <c r="AF22" s="70"/>
      <c r="AG22" s="91"/>
      <c r="AH22" s="90"/>
      <c r="AI22" s="137"/>
    </row>
    <row r="23" spans="1:35" s="69" customFormat="1" ht="13">
      <c r="A23" s="81">
        <v>15</v>
      </c>
      <c r="B23" s="172">
        <f t="shared" si="4"/>
        <v>1645.0499999999997</v>
      </c>
      <c r="C23" s="203" t="s">
        <v>11</v>
      </c>
      <c r="D23" s="203"/>
      <c r="E23" s="203"/>
      <c r="F23" s="197">
        <f t="shared" si="5"/>
        <v>325.44999999999959</v>
      </c>
      <c r="G23" s="185"/>
      <c r="H23" s="172">
        <f t="shared" si="6"/>
        <v>1839.8999999999996</v>
      </c>
      <c r="I23" s="203" t="s">
        <v>12</v>
      </c>
      <c r="J23" s="203"/>
      <c r="K23" s="197">
        <f t="shared" si="7"/>
        <v>330.49999999999955</v>
      </c>
      <c r="L23" s="185"/>
      <c r="M23" s="172">
        <f t="shared" si="8"/>
        <v>3760.8500000000008</v>
      </c>
      <c r="N23" s="203" t="s">
        <v>13</v>
      </c>
      <c r="O23" s="203"/>
      <c r="P23" s="197">
        <f t="shared" si="9"/>
        <v>367.85000000000082</v>
      </c>
      <c r="Q23" s="204"/>
      <c r="R23" s="172">
        <f t="shared" si="10"/>
        <v>1645.0499999999997</v>
      </c>
      <c r="S23" s="182"/>
      <c r="T23" s="197">
        <f t="shared" si="11"/>
        <v>325.44999999999959</v>
      </c>
      <c r="U23" s="139"/>
      <c r="V23" s="91"/>
      <c r="W23" s="91"/>
      <c r="X23" s="137"/>
      <c r="Y23" s="134"/>
      <c r="Z23" s="91"/>
      <c r="AA23" s="137"/>
      <c r="AB23" s="134"/>
      <c r="AC23" s="91"/>
      <c r="AD23" s="91"/>
      <c r="AE23" s="137"/>
      <c r="AF23" s="134"/>
      <c r="AG23" s="91"/>
      <c r="AH23" s="159"/>
      <c r="AI23" s="137"/>
    </row>
    <row r="24" spans="1:35">
      <c r="A24" s="77">
        <v>16</v>
      </c>
      <c r="B24" s="172">
        <f t="shared" si="4"/>
        <v>1710.1399999999996</v>
      </c>
      <c r="C24" s="196" t="s">
        <v>11</v>
      </c>
      <c r="D24" s="196"/>
      <c r="E24" s="196"/>
      <c r="F24" s="197">
        <f t="shared" si="5"/>
        <v>390.53999999999951</v>
      </c>
      <c r="G24" s="175"/>
      <c r="H24" s="172">
        <f t="shared" si="6"/>
        <v>1905.9999999999995</v>
      </c>
      <c r="I24" s="196" t="s">
        <v>12</v>
      </c>
      <c r="J24" s="196"/>
      <c r="K24" s="197">
        <f t="shared" si="7"/>
        <v>396.59999999999945</v>
      </c>
      <c r="L24" s="175"/>
      <c r="M24" s="172">
        <f t="shared" si="8"/>
        <v>3834.420000000001</v>
      </c>
      <c r="N24" s="199" t="s">
        <v>13</v>
      </c>
      <c r="O24" s="199"/>
      <c r="P24" s="197">
        <f t="shared" si="9"/>
        <v>441.42000000000098</v>
      </c>
      <c r="Q24" s="201"/>
      <c r="R24" s="172">
        <f t="shared" si="10"/>
        <v>1710.1399999999996</v>
      </c>
      <c r="S24" s="182"/>
      <c r="T24" s="197">
        <f t="shared" si="11"/>
        <v>390.53999999999951</v>
      </c>
      <c r="U24" s="138"/>
      <c r="V24" s="91"/>
      <c r="W24" s="92"/>
      <c r="X24" s="137"/>
      <c r="Y24" s="70"/>
      <c r="Z24" s="91"/>
      <c r="AA24" s="137"/>
      <c r="AB24" s="70"/>
      <c r="AC24" s="91"/>
      <c r="AD24" s="92"/>
      <c r="AE24" s="137"/>
      <c r="AF24" s="70"/>
      <c r="AG24" s="91"/>
      <c r="AH24" s="90"/>
      <c r="AI24" s="137"/>
    </row>
    <row r="25" spans="1:35">
      <c r="A25" s="77">
        <v>17</v>
      </c>
      <c r="B25" s="172">
        <f t="shared" si="4"/>
        <v>1775.2299999999996</v>
      </c>
      <c r="C25" s="196" t="s">
        <v>11</v>
      </c>
      <c r="D25" s="196"/>
      <c r="E25" s="196"/>
      <c r="F25" s="197">
        <f t="shared" si="5"/>
        <v>455.62999999999943</v>
      </c>
      <c r="G25" s="175"/>
      <c r="H25" s="172">
        <f t="shared" si="6"/>
        <v>1972.0999999999995</v>
      </c>
      <c r="I25" s="196" t="s">
        <v>12</v>
      </c>
      <c r="J25" s="196"/>
      <c r="K25" s="197">
        <f t="shared" si="7"/>
        <v>462.69999999999936</v>
      </c>
      <c r="L25" s="175"/>
      <c r="M25" s="172">
        <f t="shared" si="8"/>
        <v>3907.9900000000011</v>
      </c>
      <c r="N25" s="199" t="s">
        <v>13</v>
      </c>
      <c r="O25" s="199"/>
      <c r="P25" s="197">
        <f t="shared" si="9"/>
        <v>514.99000000000115</v>
      </c>
      <c r="Q25" s="201"/>
      <c r="R25" s="172">
        <f t="shared" si="10"/>
        <v>1775.2299999999996</v>
      </c>
      <c r="S25" s="182"/>
      <c r="T25" s="197">
        <f t="shared" si="11"/>
        <v>455.62999999999943</v>
      </c>
      <c r="U25" s="138"/>
      <c r="V25" s="91"/>
      <c r="W25" s="92"/>
      <c r="X25" s="137"/>
      <c r="Y25" s="70"/>
      <c r="Z25" s="91"/>
      <c r="AA25" s="137"/>
      <c r="AB25" s="70"/>
      <c r="AC25" s="91"/>
      <c r="AD25" s="92"/>
      <c r="AE25" s="137"/>
      <c r="AF25" s="70"/>
      <c r="AG25" s="91"/>
      <c r="AH25" s="90"/>
      <c r="AI25" s="137"/>
    </row>
    <row r="26" spans="1:35">
      <c r="A26" s="77">
        <v>18</v>
      </c>
      <c r="B26" s="172">
        <f t="shared" si="4"/>
        <v>1840.3199999999995</v>
      </c>
      <c r="C26" s="196" t="s">
        <v>11</v>
      </c>
      <c r="D26" s="196"/>
      <c r="E26" s="196"/>
      <c r="F26" s="197">
        <f t="shared" si="5"/>
        <v>520.71999999999935</v>
      </c>
      <c r="G26" s="175"/>
      <c r="H26" s="172">
        <f t="shared" si="6"/>
        <v>2038.1999999999994</v>
      </c>
      <c r="I26" s="196" t="s">
        <v>12</v>
      </c>
      <c r="J26" s="196"/>
      <c r="K26" s="197">
        <f t="shared" si="7"/>
        <v>528.79999999999927</v>
      </c>
      <c r="L26" s="175"/>
      <c r="M26" s="172">
        <f t="shared" si="8"/>
        <v>3981.5600000000013</v>
      </c>
      <c r="N26" s="199" t="s">
        <v>13</v>
      </c>
      <c r="O26" s="199"/>
      <c r="P26" s="197">
        <f t="shared" si="9"/>
        <v>588.56000000000131</v>
      </c>
      <c r="Q26" s="201"/>
      <c r="R26" s="172">
        <f t="shared" si="10"/>
        <v>1840.3199999999995</v>
      </c>
      <c r="S26" s="182"/>
      <c r="T26" s="197">
        <f t="shared" si="11"/>
        <v>520.71999999999935</v>
      </c>
      <c r="U26" s="138"/>
      <c r="V26" s="91"/>
      <c r="W26" s="92"/>
      <c r="X26" s="137"/>
      <c r="Y26" s="70"/>
      <c r="Z26" s="91"/>
      <c r="AA26" s="137"/>
      <c r="AB26" s="70"/>
      <c r="AC26" s="91"/>
      <c r="AD26" s="92"/>
      <c r="AE26" s="137"/>
      <c r="AF26" s="70"/>
      <c r="AG26" s="91"/>
      <c r="AH26" s="90"/>
      <c r="AI26" s="137"/>
    </row>
    <row r="27" spans="1:35">
      <c r="A27" s="77"/>
      <c r="B27" s="172"/>
      <c r="C27" s="196"/>
      <c r="D27" s="196"/>
      <c r="E27" s="196"/>
      <c r="F27" s="197"/>
      <c r="G27" s="175"/>
      <c r="H27" s="205"/>
      <c r="I27" s="196"/>
      <c r="J27" s="196"/>
      <c r="K27" s="206"/>
      <c r="L27" s="175"/>
      <c r="M27" s="172"/>
      <c r="N27" s="199"/>
      <c r="O27" s="199"/>
      <c r="P27" s="207"/>
      <c r="Q27" s="201"/>
      <c r="R27" s="172"/>
      <c r="S27" s="182"/>
      <c r="T27" s="208"/>
      <c r="U27" s="138"/>
      <c r="V27" s="92"/>
      <c r="W27" s="92"/>
      <c r="X27" s="70"/>
      <c r="Y27" s="70"/>
      <c r="Z27" s="91"/>
      <c r="AA27" s="152"/>
      <c r="AB27" s="70"/>
      <c r="AC27" s="92"/>
      <c r="AD27" s="92"/>
      <c r="AE27" s="70"/>
      <c r="AF27" s="70"/>
      <c r="AG27" s="91"/>
      <c r="AH27" s="90"/>
      <c r="AI27" s="152"/>
    </row>
    <row r="28" spans="1:35" s="69" customFormat="1" ht="13">
      <c r="A28" s="81">
        <v>19</v>
      </c>
      <c r="B28" s="172">
        <v>1958.71</v>
      </c>
      <c r="C28" s="184"/>
      <c r="D28" s="193" t="s">
        <v>10</v>
      </c>
      <c r="E28" s="193"/>
      <c r="F28" s="197">
        <f>B28-B26</f>
        <v>118.39000000000055</v>
      </c>
      <c r="G28" s="185"/>
      <c r="H28" s="172">
        <v>2156.59</v>
      </c>
      <c r="I28" s="183"/>
      <c r="J28" s="183" t="s">
        <v>10</v>
      </c>
      <c r="K28" s="209">
        <f>H28-H26</f>
        <v>118.39000000000078</v>
      </c>
      <c r="L28" s="185"/>
      <c r="M28" s="172">
        <v>4307.29</v>
      </c>
      <c r="N28" s="184"/>
      <c r="O28" s="193" t="s">
        <v>10</v>
      </c>
      <c r="P28" s="209">
        <f>M28-M26</f>
        <v>325.72999999999865</v>
      </c>
      <c r="Q28" s="210"/>
      <c r="R28" s="172">
        <v>1958.71</v>
      </c>
      <c r="S28" s="182" t="s">
        <v>10</v>
      </c>
      <c r="T28" s="197">
        <f>R28-R26</f>
        <v>118.39000000000055</v>
      </c>
      <c r="U28" s="140"/>
      <c r="V28" s="91"/>
      <c r="W28" s="91"/>
      <c r="X28" s="140"/>
      <c r="Y28" s="134"/>
      <c r="Z28" s="91"/>
      <c r="AA28" s="154"/>
      <c r="AB28" s="134"/>
      <c r="AC28" s="91"/>
      <c r="AD28" s="91"/>
      <c r="AE28" s="140"/>
      <c r="AF28" s="134"/>
      <c r="AG28" s="91"/>
      <c r="AH28" s="160"/>
      <c r="AI28" s="154"/>
    </row>
    <row r="29" spans="1:35">
      <c r="A29" s="77">
        <v>20</v>
      </c>
      <c r="B29" s="172">
        <f>$B$26+F29</f>
        <v>2077.1000000000004</v>
      </c>
      <c r="C29" s="173"/>
      <c r="D29" s="173"/>
      <c r="E29" s="173"/>
      <c r="F29" s="197">
        <f>$F$28+F28</f>
        <v>236.78000000000111</v>
      </c>
      <c r="G29" s="175"/>
      <c r="H29" s="172">
        <f>$H$26+K29</f>
        <v>2274.9800000000009</v>
      </c>
      <c r="I29" s="211"/>
      <c r="J29" s="211"/>
      <c r="K29" s="209">
        <f>$K$28+K28</f>
        <v>236.78000000000156</v>
      </c>
      <c r="L29" s="175"/>
      <c r="M29" s="172">
        <f>$M$26+P29</f>
        <v>4633.0199999999986</v>
      </c>
      <c r="N29" s="173"/>
      <c r="O29" s="173"/>
      <c r="P29" s="197">
        <f>$P$28+P28</f>
        <v>651.45999999999731</v>
      </c>
      <c r="Q29" s="212"/>
      <c r="R29" s="172">
        <f>$R$26+T29</f>
        <v>2077.1000000000004</v>
      </c>
      <c r="S29" s="182"/>
      <c r="T29" s="197">
        <f>$T$28+T28</f>
        <v>236.78000000000111</v>
      </c>
      <c r="U29" s="141"/>
      <c r="V29" s="91"/>
      <c r="W29" s="92"/>
      <c r="X29" s="140"/>
      <c r="Y29" s="70"/>
      <c r="Z29" s="91"/>
      <c r="AA29" s="154"/>
      <c r="AB29" s="70"/>
      <c r="AC29" s="91"/>
      <c r="AD29" s="92"/>
      <c r="AE29" s="140"/>
      <c r="AF29" s="70"/>
      <c r="AG29" s="91"/>
      <c r="AH29" s="160"/>
      <c r="AI29" s="154"/>
    </row>
    <row r="30" spans="1:35">
      <c r="A30" s="77">
        <v>21</v>
      </c>
      <c r="B30" s="172">
        <f t="shared" ref="B30:B31" si="12">$B$26+F30</f>
        <v>2195.4900000000011</v>
      </c>
      <c r="C30" s="173"/>
      <c r="D30" s="173"/>
      <c r="E30" s="173"/>
      <c r="F30" s="197">
        <f t="shared" ref="F30:F31" si="13">$F$28+F29</f>
        <v>355.17000000000166</v>
      </c>
      <c r="G30" s="175"/>
      <c r="H30" s="172">
        <f t="shared" ref="H30:H31" si="14">$H$26+K30</f>
        <v>2393.3700000000017</v>
      </c>
      <c r="I30" s="211"/>
      <c r="J30" s="211"/>
      <c r="K30" s="209">
        <f t="shared" ref="K30:K31" si="15">$K$28+K29</f>
        <v>355.17000000000235</v>
      </c>
      <c r="L30" s="175"/>
      <c r="M30" s="172">
        <f t="shared" ref="M30:M31" si="16">$M$26+P30</f>
        <v>4958.7499999999973</v>
      </c>
      <c r="N30" s="173"/>
      <c r="O30" s="173"/>
      <c r="P30" s="197">
        <f t="shared" ref="P30:P31" si="17">$P$28+P29</f>
        <v>977.18999999999596</v>
      </c>
      <c r="Q30" s="212"/>
      <c r="R30" s="172">
        <f t="shared" ref="R30:R31" si="18">$R$26+T30</f>
        <v>2195.4900000000011</v>
      </c>
      <c r="S30" s="182"/>
      <c r="T30" s="197">
        <f t="shared" ref="T30:T31" si="19">$T$28+T29</f>
        <v>355.17000000000166</v>
      </c>
      <c r="U30" s="141"/>
      <c r="V30" s="91"/>
      <c r="W30" s="92"/>
      <c r="X30" s="140"/>
      <c r="Y30" s="70"/>
      <c r="Z30" s="91"/>
      <c r="AA30" s="154"/>
      <c r="AB30" s="70"/>
      <c r="AC30" s="91"/>
      <c r="AD30" s="92"/>
      <c r="AE30" s="140"/>
      <c r="AF30" s="70"/>
      <c r="AG30" s="91"/>
      <c r="AH30" s="160"/>
      <c r="AI30" s="154"/>
    </row>
    <row r="31" spans="1:35">
      <c r="A31" s="77">
        <v>22</v>
      </c>
      <c r="B31" s="172">
        <f t="shared" si="12"/>
        <v>2313.8800000000019</v>
      </c>
      <c r="C31" s="173"/>
      <c r="D31" s="173"/>
      <c r="E31" s="173"/>
      <c r="F31" s="197">
        <f t="shared" si="13"/>
        <v>473.56000000000222</v>
      </c>
      <c r="G31" s="175"/>
      <c r="H31" s="172">
        <f t="shared" si="14"/>
        <v>2511.7600000000025</v>
      </c>
      <c r="I31" s="211"/>
      <c r="J31" s="211"/>
      <c r="K31" s="209">
        <f t="shared" si="15"/>
        <v>473.56000000000313</v>
      </c>
      <c r="L31" s="175"/>
      <c r="M31" s="172">
        <f t="shared" si="16"/>
        <v>5284.4799999999959</v>
      </c>
      <c r="N31" s="173"/>
      <c r="O31" s="173"/>
      <c r="P31" s="197">
        <f t="shared" si="17"/>
        <v>1302.9199999999946</v>
      </c>
      <c r="Q31" s="212"/>
      <c r="R31" s="172">
        <f t="shared" si="18"/>
        <v>2313.8800000000019</v>
      </c>
      <c r="S31" s="182"/>
      <c r="T31" s="197">
        <f t="shared" si="19"/>
        <v>473.56000000000222</v>
      </c>
      <c r="U31" s="141"/>
      <c r="V31" s="91"/>
      <c r="W31" s="92"/>
      <c r="X31" s="140"/>
      <c r="Y31" s="70"/>
      <c r="Z31" s="91"/>
      <c r="AA31" s="154"/>
      <c r="AB31" s="70"/>
      <c r="AC31" s="91"/>
      <c r="AD31" s="92"/>
      <c r="AE31" s="140"/>
      <c r="AF31" s="70"/>
      <c r="AG31" s="91"/>
      <c r="AH31" s="160"/>
      <c r="AI31" s="154"/>
    </row>
    <row r="32" spans="1:35">
      <c r="A32" s="4"/>
      <c r="B32" s="82"/>
      <c r="C32" s="83"/>
      <c r="D32" s="83"/>
      <c r="E32" s="83"/>
      <c r="F32" s="84"/>
      <c r="H32" s="85"/>
      <c r="I32" s="117"/>
      <c r="J32" s="117"/>
      <c r="K32" s="118"/>
      <c r="M32" s="82"/>
      <c r="N32" s="83"/>
      <c r="O32" s="83"/>
      <c r="P32" s="119"/>
      <c r="Q32" s="70"/>
      <c r="R32" s="142"/>
      <c r="S32" s="89"/>
      <c r="T32" s="119"/>
      <c r="U32" s="70"/>
      <c r="V32" s="92"/>
      <c r="W32" s="92"/>
      <c r="X32" s="70"/>
      <c r="Y32" s="70"/>
      <c r="Z32" s="91"/>
      <c r="AA32" s="152"/>
      <c r="AB32" s="70"/>
      <c r="AC32" s="92"/>
      <c r="AD32" s="92"/>
      <c r="AE32" s="70"/>
      <c r="AF32" s="70"/>
      <c r="AG32" s="91"/>
      <c r="AH32" s="90"/>
      <c r="AI32" s="152"/>
    </row>
    <row r="33" spans="1:28" s="70" customFormat="1" ht="22.5" hidden="1" customHeight="1">
      <c r="A33" s="86" t="s">
        <v>14</v>
      </c>
      <c r="B33" s="87"/>
      <c r="C33" s="83"/>
      <c r="D33" s="83"/>
      <c r="E33" s="83"/>
      <c r="F33" s="87"/>
      <c r="G33" s="88"/>
      <c r="H33" s="89"/>
      <c r="I33" s="83"/>
      <c r="J33" s="83"/>
      <c r="K33" s="89"/>
      <c r="M33" s="87"/>
      <c r="N33" s="83"/>
      <c r="O33" s="83"/>
      <c r="P33" s="88"/>
      <c r="Q33" s="88"/>
      <c r="R33" s="89"/>
      <c r="S33" s="89"/>
      <c r="T33" s="88"/>
      <c r="U33" s="88"/>
      <c r="V33" s="88"/>
      <c r="W33" s="88"/>
      <c r="X33" s="88"/>
    </row>
    <row r="34" spans="1:28" s="70" customFormat="1" ht="8.25" customHeight="1">
      <c r="A34" s="90"/>
      <c r="B34" s="91"/>
      <c r="C34" s="77"/>
      <c r="D34" s="77"/>
      <c r="E34" s="77"/>
      <c r="F34" s="91"/>
      <c r="H34" s="92"/>
      <c r="I34" s="77"/>
      <c r="J34" s="77"/>
      <c r="K34" s="92"/>
      <c r="M34" s="91"/>
      <c r="N34" s="77"/>
      <c r="O34" s="77"/>
      <c r="R34" s="92"/>
      <c r="S34" s="92"/>
    </row>
    <row r="35" spans="1:28" s="69" customFormat="1" ht="34.15" customHeight="1">
      <c r="B35" s="236" t="s">
        <v>15</v>
      </c>
      <c r="C35" s="237"/>
      <c r="D35" s="237"/>
      <c r="E35" s="237"/>
      <c r="F35" s="238"/>
      <c r="G35" s="93"/>
      <c r="H35" s="239" t="s">
        <v>16</v>
      </c>
      <c r="I35" s="240"/>
      <c r="J35" s="240"/>
      <c r="K35" s="241"/>
      <c r="L35" s="116"/>
      <c r="M35" s="242" t="s">
        <v>17</v>
      </c>
      <c r="N35" s="243"/>
      <c r="O35" s="243"/>
      <c r="P35" s="244"/>
      <c r="R35" s="242" t="s">
        <v>18</v>
      </c>
      <c r="S35" s="243"/>
      <c r="T35" s="243"/>
      <c r="U35" s="244"/>
      <c r="X35" s="143" t="s">
        <v>19</v>
      </c>
      <c r="Y35" s="155"/>
      <c r="Z35" s="155"/>
      <c r="AA35" s="155"/>
      <c r="AB35" s="156"/>
    </row>
    <row r="36" spans="1:28" s="69" customFormat="1" ht="16.149999999999999" customHeight="1">
      <c r="B36" s="245" t="s">
        <v>20</v>
      </c>
      <c r="C36" s="246"/>
      <c r="D36" s="246"/>
      <c r="E36" s="246"/>
      <c r="F36" s="247"/>
      <c r="G36" s="93"/>
      <c r="H36" s="248" t="s">
        <v>21</v>
      </c>
      <c r="I36" s="249"/>
      <c r="J36" s="249"/>
      <c r="K36" s="250"/>
      <c r="L36" s="120"/>
      <c r="M36" s="245" t="s">
        <v>22</v>
      </c>
      <c r="N36" s="246"/>
      <c r="O36" s="246"/>
      <c r="P36" s="247"/>
      <c r="R36" s="245" t="s">
        <v>22</v>
      </c>
      <c r="S36" s="246"/>
      <c r="T36" s="246"/>
      <c r="U36" s="247"/>
      <c r="X36" s="162" t="s">
        <v>23</v>
      </c>
      <c r="Y36" s="94"/>
      <c r="Z36" s="94"/>
      <c r="AA36" s="94"/>
      <c r="AB36" s="64"/>
    </row>
    <row r="37" spans="1:28">
      <c r="A37" s="70" t="s">
        <v>10</v>
      </c>
      <c r="B37" s="95" t="s">
        <v>24</v>
      </c>
      <c r="C37" s="77"/>
      <c r="D37" s="77"/>
      <c r="E37" s="77"/>
      <c r="F37" s="96" t="s">
        <v>25</v>
      </c>
      <c r="G37" s="72"/>
      <c r="H37" s="97" t="s">
        <v>24</v>
      </c>
      <c r="I37" s="77"/>
      <c r="J37" s="77"/>
      <c r="K37" s="96" t="s">
        <v>26</v>
      </c>
      <c r="M37" s="95" t="s">
        <v>24</v>
      </c>
      <c r="N37" s="77"/>
      <c r="O37" s="77"/>
      <c r="P37" s="121" t="s">
        <v>27</v>
      </c>
      <c r="R37" s="95" t="s">
        <v>24</v>
      </c>
      <c r="S37" s="77"/>
      <c r="T37" s="77" t="s">
        <v>27</v>
      </c>
      <c r="U37" s="144" t="s">
        <v>10</v>
      </c>
      <c r="X37" s="95" t="s">
        <v>24</v>
      </c>
      <c r="Y37" s="115" t="s">
        <v>28</v>
      </c>
      <c r="Z37" s="157"/>
      <c r="AA37" s="77" t="s">
        <v>24</v>
      </c>
      <c r="AB37" s="158" t="s">
        <v>28</v>
      </c>
    </row>
    <row r="38" spans="1:28">
      <c r="A38" s="3" t="s">
        <v>10</v>
      </c>
      <c r="B38" s="95">
        <v>1</v>
      </c>
      <c r="C38" s="98"/>
      <c r="D38" s="77"/>
      <c r="E38" s="77"/>
      <c r="F38" s="178">
        <v>4</v>
      </c>
      <c r="G38" s="213"/>
      <c r="H38" s="214">
        <v>1</v>
      </c>
      <c r="I38" s="173"/>
      <c r="J38" s="173"/>
      <c r="K38" s="215">
        <v>2.5</v>
      </c>
      <c r="L38" s="175"/>
      <c r="M38" s="216">
        <v>1</v>
      </c>
      <c r="N38" s="173"/>
      <c r="O38" s="173"/>
      <c r="P38" s="178">
        <v>3.5</v>
      </c>
      <c r="Q38" s="175"/>
      <c r="R38" s="216">
        <v>1</v>
      </c>
      <c r="S38" s="173"/>
      <c r="T38" s="178">
        <v>3.5</v>
      </c>
      <c r="U38" s="178">
        <v>6.5</v>
      </c>
      <c r="V38" s="175"/>
      <c r="W38" s="175"/>
      <c r="X38" s="216">
        <v>1</v>
      </c>
      <c r="Y38" s="217">
        <v>3.5</v>
      </c>
      <c r="Z38" s="217">
        <v>3.5</v>
      </c>
      <c r="AA38" s="173">
        <v>11</v>
      </c>
      <c r="AB38" s="178">
        <f>$Y$38*AA38</f>
        <v>38.5</v>
      </c>
    </row>
    <row r="39" spans="1:28">
      <c r="A39" s="3" t="s">
        <v>10</v>
      </c>
      <c r="B39" s="95">
        <v>2</v>
      </c>
      <c r="C39" s="98"/>
      <c r="D39" s="77"/>
      <c r="E39" s="77"/>
      <c r="F39" s="178">
        <f>$F$38*B39</f>
        <v>8</v>
      </c>
      <c r="G39" s="213"/>
      <c r="H39" s="214">
        <v>2</v>
      </c>
      <c r="I39" s="173"/>
      <c r="J39" s="173"/>
      <c r="K39" s="215">
        <f>$K$38*H39</f>
        <v>5</v>
      </c>
      <c r="L39" s="175"/>
      <c r="M39" s="216">
        <v>2</v>
      </c>
      <c r="N39" s="173"/>
      <c r="O39" s="173"/>
      <c r="P39" s="178">
        <f>$P$38*M39</f>
        <v>7</v>
      </c>
      <c r="Q39" s="175"/>
      <c r="R39" s="216">
        <v>2</v>
      </c>
      <c r="S39" s="173"/>
      <c r="T39" s="178">
        <f>$T$38*R39</f>
        <v>7</v>
      </c>
      <c r="U39" s="178">
        <f>U38*2</f>
        <v>13</v>
      </c>
      <c r="V39" s="175"/>
      <c r="W39" s="175"/>
      <c r="X39" s="216">
        <v>2</v>
      </c>
      <c r="Y39" s="217">
        <f>$Y$38*X39</f>
        <v>7</v>
      </c>
      <c r="Z39" s="217">
        <f>Z38*2</f>
        <v>7</v>
      </c>
      <c r="AA39" s="173">
        <v>12</v>
      </c>
      <c r="AB39" s="178">
        <f t="shared" ref="AB39:AB47" si="20">$Y$38*AA39</f>
        <v>42</v>
      </c>
    </row>
    <row r="40" spans="1:28">
      <c r="A40" s="3" t="s">
        <v>10</v>
      </c>
      <c r="B40" s="95">
        <v>3</v>
      </c>
      <c r="C40" s="98"/>
      <c r="D40" s="77"/>
      <c r="E40" s="77"/>
      <c r="F40" s="178">
        <f>$F$38*B40</f>
        <v>12</v>
      </c>
      <c r="G40" s="213"/>
      <c r="H40" s="214">
        <v>3</v>
      </c>
      <c r="I40" s="173"/>
      <c r="J40" s="173"/>
      <c r="K40" s="215">
        <f t="shared" ref="K40:K49" si="21">$K$38*H40</f>
        <v>7.5</v>
      </c>
      <c r="L40" s="175"/>
      <c r="M40" s="216">
        <v>3</v>
      </c>
      <c r="N40" s="173"/>
      <c r="O40" s="173"/>
      <c r="P40" s="178">
        <f t="shared" ref="P40:P49" si="22">$P$38*M40</f>
        <v>10.5</v>
      </c>
      <c r="Q40" s="175"/>
      <c r="R40" s="216">
        <v>3</v>
      </c>
      <c r="S40" s="173"/>
      <c r="T40" s="178">
        <f t="shared" ref="T40:T49" si="23">$T$38*R40</f>
        <v>10.5</v>
      </c>
      <c r="U40" s="178">
        <f>U38*3</f>
        <v>19.5</v>
      </c>
      <c r="V40" s="175"/>
      <c r="W40" s="175"/>
      <c r="X40" s="216">
        <v>3</v>
      </c>
      <c r="Y40" s="217">
        <f t="shared" ref="Y40:Y47" si="24">$Y$38*X40</f>
        <v>10.5</v>
      </c>
      <c r="Z40" s="217">
        <f>Z38*3</f>
        <v>10.5</v>
      </c>
      <c r="AA40" s="173">
        <v>13</v>
      </c>
      <c r="AB40" s="178">
        <f t="shared" si="20"/>
        <v>45.5</v>
      </c>
    </row>
    <row r="41" spans="1:28">
      <c r="A41" s="3" t="s">
        <v>10</v>
      </c>
      <c r="B41" s="95">
        <v>4</v>
      </c>
      <c r="C41" s="99"/>
      <c r="D41" s="77"/>
      <c r="E41" s="77"/>
      <c r="F41" s="178">
        <f t="shared" ref="F41:F49" si="25">$F$38*B41</f>
        <v>16</v>
      </c>
      <c r="G41" s="213"/>
      <c r="H41" s="214">
        <v>4</v>
      </c>
      <c r="I41" s="173"/>
      <c r="J41" s="173"/>
      <c r="K41" s="215">
        <f t="shared" si="21"/>
        <v>10</v>
      </c>
      <c r="L41" s="175"/>
      <c r="M41" s="216">
        <v>4</v>
      </c>
      <c r="N41" s="176"/>
      <c r="O41" s="176"/>
      <c r="P41" s="178">
        <f t="shared" si="22"/>
        <v>14</v>
      </c>
      <c r="Q41" s="175"/>
      <c r="R41" s="216">
        <v>4</v>
      </c>
      <c r="S41" s="176"/>
      <c r="T41" s="178">
        <f t="shared" si="23"/>
        <v>14</v>
      </c>
      <c r="U41" s="178">
        <f>U38*4</f>
        <v>26</v>
      </c>
      <c r="V41" s="175"/>
      <c r="W41" s="175"/>
      <c r="X41" s="216">
        <v>4</v>
      </c>
      <c r="Y41" s="217">
        <f t="shared" si="24"/>
        <v>14</v>
      </c>
      <c r="Z41" s="217">
        <f>Z38*4</f>
        <v>14</v>
      </c>
      <c r="AA41" s="173">
        <v>14</v>
      </c>
      <c r="AB41" s="178">
        <f t="shared" si="20"/>
        <v>49</v>
      </c>
    </row>
    <row r="42" spans="1:28">
      <c r="A42" s="3" t="s">
        <v>10</v>
      </c>
      <c r="B42" s="95">
        <v>5</v>
      </c>
      <c r="C42" s="98"/>
      <c r="D42" s="77"/>
      <c r="E42" s="77"/>
      <c r="F42" s="178">
        <f t="shared" si="25"/>
        <v>20</v>
      </c>
      <c r="G42" s="213"/>
      <c r="H42" s="214">
        <v>5</v>
      </c>
      <c r="I42" s="173"/>
      <c r="J42" s="173"/>
      <c r="K42" s="215">
        <f t="shared" si="21"/>
        <v>12.5</v>
      </c>
      <c r="L42" s="175"/>
      <c r="M42" s="216">
        <v>5</v>
      </c>
      <c r="N42" s="173"/>
      <c r="O42" s="173"/>
      <c r="P42" s="178">
        <f t="shared" si="22"/>
        <v>17.5</v>
      </c>
      <c r="Q42" s="175"/>
      <c r="R42" s="216">
        <v>5</v>
      </c>
      <c r="S42" s="173"/>
      <c r="T42" s="178">
        <f t="shared" si="23"/>
        <v>17.5</v>
      </c>
      <c r="U42" s="218">
        <f>U38*5</f>
        <v>32.5</v>
      </c>
      <c r="V42" s="175"/>
      <c r="W42" s="175"/>
      <c r="X42" s="216">
        <v>5</v>
      </c>
      <c r="Y42" s="217">
        <f t="shared" si="24"/>
        <v>17.5</v>
      </c>
      <c r="Z42" s="219">
        <f>Z38*5</f>
        <v>17.5</v>
      </c>
      <c r="AA42" s="173">
        <v>15</v>
      </c>
      <c r="AB42" s="178">
        <f t="shared" si="20"/>
        <v>52.5</v>
      </c>
    </row>
    <row r="43" spans="1:28">
      <c r="A43" s="3" t="s">
        <v>10</v>
      </c>
      <c r="B43" s="95">
        <v>6</v>
      </c>
      <c r="C43" s="98"/>
      <c r="D43" s="77"/>
      <c r="E43" s="77"/>
      <c r="F43" s="178">
        <f t="shared" si="25"/>
        <v>24</v>
      </c>
      <c r="G43" s="213"/>
      <c r="H43" s="214">
        <v>6</v>
      </c>
      <c r="I43" s="173"/>
      <c r="J43" s="173"/>
      <c r="K43" s="215">
        <f t="shared" si="21"/>
        <v>15</v>
      </c>
      <c r="L43" s="175"/>
      <c r="M43" s="216">
        <v>6</v>
      </c>
      <c r="N43" s="173"/>
      <c r="O43" s="173"/>
      <c r="P43" s="178">
        <f t="shared" si="22"/>
        <v>21</v>
      </c>
      <c r="Q43" s="175"/>
      <c r="R43" s="216">
        <v>6</v>
      </c>
      <c r="S43" s="173"/>
      <c r="T43" s="178">
        <f t="shared" si="23"/>
        <v>21</v>
      </c>
      <c r="U43" s="218">
        <f>U38*6</f>
        <v>39</v>
      </c>
      <c r="V43" s="175"/>
      <c r="W43" s="175"/>
      <c r="X43" s="216">
        <v>6</v>
      </c>
      <c r="Y43" s="217">
        <f t="shared" si="24"/>
        <v>21</v>
      </c>
      <c r="Z43" s="219">
        <f>Z38*6</f>
        <v>21</v>
      </c>
      <c r="AA43" s="173">
        <v>16</v>
      </c>
      <c r="AB43" s="178">
        <f t="shared" si="20"/>
        <v>56</v>
      </c>
    </row>
    <row r="44" spans="1:28">
      <c r="A44" s="3" t="s">
        <v>10</v>
      </c>
      <c r="B44" s="95">
        <v>7</v>
      </c>
      <c r="C44" s="99"/>
      <c r="D44" s="77"/>
      <c r="E44" s="77"/>
      <c r="F44" s="178">
        <f t="shared" si="25"/>
        <v>28</v>
      </c>
      <c r="G44" s="213"/>
      <c r="H44" s="214">
        <v>7</v>
      </c>
      <c r="I44" s="173"/>
      <c r="J44" s="173"/>
      <c r="K44" s="215">
        <f t="shared" si="21"/>
        <v>17.5</v>
      </c>
      <c r="L44" s="175"/>
      <c r="M44" s="216">
        <v>7</v>
      </c>
      <c r="N44" s="176"/>
      <c r="O44" s="176"/>
      <c r="P44" s="178">
        <f t="shared" si="22"/>
        <v>24.5</v>
      </c>
      <c r="Q44" s="175"/>
      <c r="R44" s="216">
        <v>7</v>
      </c>
      <c r="S44" s="176"/>
      <c r="T44" s="178">
        <f t="shared" si="23"/>
        <v>24.5</v>
      </c>
      <c r="U44" s="218">
        <f>U38*7</f>
        <v>45.5</v>
      </c>
      <c r="V44" s="175"/>
      <c r="W44" s="175"/>
      <c r="X44" s="216">
        <v>7</v>
      </c>
      <c r="Y44" s="217">
        <f t="shared" si="24"/>
        <v>24.5</v>
      </c>
      <c r="Z44" s="219">
        <f>Z38*7</f>
        <v>24.5</v>
      </c>
      <c r="AA44" s="173">
        <v>17</v>
      </c>
      <c r="AB44" s="178">
        <f t="shared" si="20"/>
        <v>59.5</v>
      </c>
    </row>
    <row r="45" spans="1:28">
      <c r="A45" s="3" t="s">
        <v>10</v>
      </c>
      <c r="B45" s="95">
        <v>8</v>
      </c>
      <c r="C45" s="98"/>
      <c r="D45" s="77"/>
      <c r="E45" s="77"/>
      <c r="F45" s="178">
        <f t="shared" si="25"/>
        <v>32</v>
      </c>
      <c r="G45" s="213"/>
      <c r="H45" s="214">
        <v>8</v>
      </c>
      <c r="I45" s="173"/>
      <c r="J45" s="173"/>
      <c r="K45" s="215">
        <f t="shared" si="21"/>
        <v>20</v>
      </c>
      <c r="L45" s="175"/>
      <c r="M45" s="216">
        <v>8</v>
      </c>
      <c r="N45" s="173"/>
      <c r="O45" s="173"/>
      <c r="P45" s="178">
        <f t="shared" si="22"/>
        <v>28</v>
      </c>
      <c r="Q45" s="175"/>
      <c r="R45" s="216">
        <v>8</v>
      </c>
      <c r="S45" s="173"/>
      <c r="T45" s="178">
        <f t="shared" si="23"/>
        <v>28</v>
      </c>
      <c r="U45" s="218">
        <f>U38*8</f>
        <v>52</v>
      </c>
      <c r="V45" s="175"/>
      <c r="W45" s="175"/>
      <c r="X45" s="216">
        <v>8</v>
      </c>
      <c r="Y45" s="217">
        <f t="shared" si="24"/>
        <v>28</v>
      </c>
      <c r="Z45" s="219">
        <f>Z38*8</f>
        <v>28</v>
      </c>
      <c r="AA45" s="173">
        <v>18</v>
      </c>
      <c r="AB45" s="178">
        <f t="shared" si="20"/>
        <v>63</v>
      </c>
    </row>
    <row r="46" spans="1:28">
      <c r="A46" s="3" t="s">
        <v>10</v>
      </c>
      <c r="B46" s="95">
        <v>9</v>
      </c>
      <c r="C46" s="98"/>
      <c r="D46" s="77"/>
      <c r="E46" s="77"/>
      <c r="F46" s="178">
        <f t="shared" si="25"/>
        <v>36</v>
      </c>
      <c r="G46" s="213"/>
      <c r="H46" s="214">
        <v>9</v>
      </c>
      <c r="I46" s="173"/>
      <c r="J46" s="173"/>
      <c r="K46" s="215">
        <f t="shared" si="21"/>
        <v>22.5</v>
      </c>
      <c r="L46" s="175"/>
      <c r="M46" s="216">
        <v>9</v>
      </c>
      <c r="N46" s="173"/>
      <c r="O46" s="173"/>
      <c r="P46" s="178">
        <f t="shared" si="22"/>
        <v>31.5</v>
      </c>
      <c r="Q46" s="175"/>
      <c r="R46" s="216">
        <v>9</v>
      </c>
      <c r="S46" s="173"/>
      <c r="T46" s="178">
        <f t="shared" si="23"/>
        <v>31.5</v>
      </c>
      <c r="U46" s="178">
        <f>U38*9</f>
        <v>58.5</v>
      </c>
      <c r="V46" s="175"/>
      <c r="W46" s="175"/>
      <c r="X46" s="216">
        <v>9</v>
      </c>
      <c r="Y46" s="217">
        <f t="shared" si="24"/>
        <v>31.5</v>
      </c>
      <c r="Z46" s="217">
        <f>Z38*9</f>
        <v>31.5</v>
      </c>
      <c r="AA46" s="173">
        <v>19</v>
      </c>
      <c r="AB46" s="178">
        <f t="shared" si="20"/>
        <v>66.5</v>
      </c>
    </row>
    <row r="47" spans="1:28">
      <c r="A47" s="3"/>
      <c r="B47" s="95">
        <v>10</v>
      </c>
      <c r="C47" s="98"/>
      <c r="D47" s="77"/>
      <c r="E47" s="77"/>
      <c r="F47" s="178">
        <f t="shared" si="25"/>
        <v>40</v>
      </c>
      <c r="G47" s="213"/>
      <c r="H47" s="214">
        <v>10</v>
      </c>
      <c r="I47" s="173"/>
      <c r="J47" s="173"/>
      <c r="K47" s="215">
        <f t="shared" si="21"/>
        <v>25</v>
      </c>
      <c r="L47" s="175"/>
      <c r="M47" s="216">
        <v>10</v>
      </c>
      <c r="N47" s="173"/>
      <c r="O47" s="173"/>
      <c r="P47" s="178">
        <f t="shared" si="22"/>
        <v>35</v>
      </c>
      <c r="Q47" s="175"/>
      <c r="R47" s="216">
        <v>10</v>
      </c>
      <c r="S47" s="173"/>
      <c r="T47" s="178">
        <f t="shared" si="23"/>
        <v>35</v>
      </c>
      <c r="U47" s="178"/>
      <c r="V47" s="175"/>
      <c r="W47" s="175"/>
      <c r="X47" s="220">
        <v>10</v>
      </c>
      <c r="Y47" s="221">
        <f t="shared" si="24"/>
        <v>35</v>
      </c>
      <c r="Z47" s="221">
        <f>Z38*10</f>
        <v>35</v>
      </c>
      <c r="AA47" s="222">
        <v>20</v>
      </c>
      <c r="AB47" s="223">
        <f t="shared" si="20"/>
        <v>70</v>
      </c>
    </row>
    <row r="48" spans="1:28">
      <c r="A48" s="3"/>
      <c r="B48" s="95">
        <v>11</v>
      </c>
      <c r="C48" s="98"/>
      <c r="D48" s="77"/>
      <c r="E48" s="77"/>
      <c r="F48" s="178">
        <f t="shared" si="25"/>
        <v>44</v>
      </c>
      <c r="G48" s="213"/>
      <c r="H48" s="214">
        <v>11</v>
      </c>
      <c r="I48" s="173"/>
      <c r="J48" s="173"/>
      <c r="K48" s="215">
        <f t="shared" si="21"/>
        <v>27.5</v>
      </c>
      <c r="L48" s="175"/>
      <c r="M48" s="216">
        <v>11</v>
      </c>
      <c r="N48" s="173"/>
      <c r="O48" s="173"/>
      <c r="P48" s="178">
        <f t="shared" si="22"/>
        <v>38.5</v>
      </c>
      <c r="Q48" s="175"/>
      <c r="R48" s="216">
        <v>11</v>
      </c>
      <c r="S48" s="173"/>
      <c r="T48" s="178">
        <f t="shared" si="23"/>
        <v>38.5</v>
      </c>
      <c r="U48" s="178"/>
      <c r="V48" s="175"/>
      <c r="W48" s="175"/>
      <c r="X48" s="173"/>
      <c r="Y48" s="217"/>
      <c r="Z48" s="217"/>
      <c r="AA48" s="173"/>
      <c r="AB48" s="217"/>
    </row>
    <row r="49" spans="1:30">
      <c r="A49" s="3"/>
      <c r="B49" s="95">
        <v>12</v>
      </c>
      <c r="C49" s="98"/>
      <c r="D49" s="77"/>
      <c r="E49" s="77"/>
      <c r="F49" s="178">
        <f t="shared" si="25"/>
        <v>48</v>
      </c>
      <c r="G49" s="213"/>
      <c r="H49" s="214">
        <v>12</v>
      </c>
      <c r="I49" s="173"/>
      <c r="J49" s="173"/>
      <c r="K49" s="215">
        <f t="shared" si="21"/>
        <v>30</v>
      </c>
      <c r="L49" s="175"/>
      <c r="M49" s="216">
        <v>12</v>
      </c>
      <c r="N49" s="173"/>
      <c r="O49" s="173"/>
      <c r="P49" s="178">
        <f t="shared" si="22"/>
        <v>42</v>
      </c>
      <c r="Q49" s="175"/>
      <c r="R49" s="216">
        <v>12</v>
      </c>
      <c r="S49" s="173"/>
      <c r="T49" s="178">
        <f t="shared" si="23"/>
        <v>42</v>
      </c>
      <c r="U49" s="178"/>
      <c r="V49" s="175"/>
      <c r="W49" s="175"/>
      <c r="X49" s="173"/>
      <c r="Y49" s="217"/>
      <c r="Z49" s="217"/>
      <c r="AA49" s="173"/>
      <c r="AB49" s="217"/>
    </row>
    <row r="50" spans="1:30">
      <c r="A50" s="5" t="s">
        <v>10</v>
      </c>
      <c r="B50" s="100" t="s">
        <v>29</v>
      </c>
      <c r="C50" s="101"/>
      <c r="D50" s="83"/>
      <c r="E50" s="83"/>
      <c r="F50" s="223">
        <f>F49</f>
        <v>48</v>
      </c>
      <c r="G50" s="213"/>
      <c r="H50" s="220" t="s">
        <v>29</v>
      </c>
      <c r="I50" s="222"/>
      <c r="J50" s="222"/>
      <c r="K50" s="224">
        <f>K49</f>
        <v>30</v>
      </c>
      <c r="L50" s="175"/>
      <c r="M50" s="220" t="s">
        <v>29</v>
      </c>
      <c r="N50" s="225"/>
      <c r="O50" s="225"/>
      <c r="P50" s="223">
        <f>P38*12</f>
        <v>42</v>
      </c>
      <c r="Q50" s="175"/>
      <c r="R50" s="220" t="s">
        <v>29</v>
      </c>
      <c r="S50" s="225"/>
      <c r="T50" s="223">
        <f>T38*12</f>
        <v>42</v>
      </c>
      <c r="U50" s="223">
        <f>U38*10</f>
        <v>65</v>
      </c>
      <c r="V50" s="175"/>
      <c r="W50" s="175"/>
      <c r="X50" s="173"/>
      <c r="Y50" s="217"/>
      <c r="Z50" s="217"/>
      <c r="AA50" s="173"/>
      <c r="AB50" s="217"/>
    </row>
    <row r="51" spans="1:30" ht="7.5" customHeight="1">
      <c r="A51" s="102"/>
      <c r="B51" s="89"/>
      <c r="C51" s="101"/>
      <c r="D51" s="83"/>
      <c r="E51" s="83"/>
      <c r="F51" s="101"/>
      <c r="G51" s="89"/>
      <c r="H51" s="89"/>
      <c r="I51" s="83"/>
      <c r="J51" s="83"/>
      <c r="K51" s="123"/>
      <c r="L51" s="88"/>
      <c r="M51" s="124"/>
      <c r="N51" s="122"/>
      <c r="O51" s="122"/>
      <c r="P51" s="83"/>
      <c r="Q51" s="88"/>
      <c r="R51" s="83"/>
      <c r="S51" s="83"/>
      <c r="T51" s="89"/>
      <c r="U51" s="89"/>
      <c r="V51" s="89"/>
      <c r="W51" s="88"/>
      <c r="X51" s="88"/>
      <c r="Y51" s="88"/>
      <c r="Z51" s="88"/>
      <c r="AA51" s="88"/>
      <c r="AB51" s="88"/>
    </row>
    <row r="52" spans="1:30" ht="13">
      <c r="A52" s="103" t="s">
        <v>30</v>
      </c>
      <c r="B52" s="103"/>
      <c r="C52" s="103"/>
      <c r="D52" s="104"/>
      <c r="E52" s="104"/>
      <c r="F52" s="103"/>
      <c r="G52" s="103"/>
      <c r="H52" s="103"/>
      <c r="I52" s="125"/>
      <c r="J52" s="125"/>
      <c r="N52" s="126"/>
      <c r="O52" s="126"/>
      <c r="Q52" s="145"/>
      <c r="R52" s="146"/>
      <c r="S52" s="147"/>
      <c r="V52" s="72"/>
      <c r="W52" s="72"/>
    </row>
    <row r="53" spans="1:30" ht="22.5" hidden="1" customHeight="1">
      <c r="A53" s="88" t="s">
        <v>31</v>
      </c>
      <c r="B53" s="89"/>
      <c r="C53" s="83"/>
      <c r="D53" s="83"/>
      <c r="E53" s="83"/>
      <c r="F53" s="89"/>
      <c r="H53" s="89"/>
      <c r="I53" s="83"/>
      <c r="J53" s="83"/>
      <c r="K53" s="89"/>
      <c r="M53" s="87" t="s">
        <v>32</v>
      </c>
      <c r="N53" s="83"/>
      <c r="O53" s="83"/>
      <c r="P53" s="88"/>
      <c r="Q53" s="88"/>
      <c r="R53" s="89"/>
      <c r="S53" s="89"/>
      <c r="T53" s="88"/>
      <c r="U53" s="70"/>
    </row>
    <row r="54" spans="1:30" hidden="1">
      <c r="A54" s="71" t="s">
        <v>33</v>
      </c>
    </row>
    <row r="55" spans="1:30" ht="24.75" hidden="1" customHeight="1">
      <c r="A55" s="71" t="s">
        <v>34</v>
      </c>
    </row>
    <row r="56" spans="1:30" ht="18" hidden="1" customHeight="1">
      <c r="H56" s="72" t="s">
        <v>35</v>
      </c>
      <c r="N56" s="42"/>
      <c r="O56" s="42"/>
    </row>
    <row r="57" spans="1:30" ht="13">
      <c r="A57" s="105" t="s">
        <v>36</v>
      </c>
      <c r="B57" s="71"/>
      <c r="C57" s="71"/>
      <c r="D57" s="71"/>
      <c r="E57" s="71"/>
      <c r="F57" s="71"/>
      <c r="H57" s="71"/>
      <c r="Q57" s="145"/>
      <c r="R57" s="146"/>
    </row>
    <row r="58" spans="1:30" ht="13">
      <c r="A58" s="106" t="s">
        <v>37</v>
      </c>
      <c r="H58" s="91"/>
      <c r="I58" s="77"/>
      <c r="J58" s="77"/>
      <c r="K58" s="91"/>
      <c r="M58" s="107"/>
      <c r="N58" s="107"/>
      <c r="O58" s="108"/>
      <c r="P58" s="107"/>
      <c r="Q58" s="146"/>
      <c r="R58" s="108"/>
      <c r="S58" s="148"/>
      <c r="T58" s="149"/>
      <c r="U58" s="149"/>
      <c r="V58" s="149"/>
      <c r="W58" s="149"/>
      <c r="X58" s="149"/>
      <c r="Y58" s="146"/>
      <c r="Z58" s="146"/>
      <c r="AA58" s="146"/>
      <c r="AB58" s="148"/>
      <c r="AC58" s="148"/>
      <c r="AD58" s="149"/>
    </row>
    <row r="59" spans="1:30" ht="13">
      <c r="A59" s="107" t="s">
        <v>38</v>
      </c>
      <c r="C59" s="108"/>
      <c r="D59" s="109"/>
      <c r="E59" s="109"/>
      <c r="F59" s="108"/>
      <c r="G59" s="108"/>
      <c r="H59" s="110"/>
      <c r="I59" s="107"/>
      <c r="J59" s="110"/>
      <c r="K59" s="107"/>
      <c r="L59" s="107"/>
      <c r="M59" s="108"/>
      <c r="N59" s="127"/>
      <c r="O59" s="127"/>
      <c r="P59" s="107"/>
      <c r="Q59" s="149"/>
      <c r="R59" s="150"/>
      <c r="S59" s="148"/>
      <c r="T59" s="149"/>
    </row>
    <row r="60" spans="1:30" ht="13">
      <c r="A60" s="107" t="s">
        <v>39</v>
      </c>
      <c r="C60" s="108"/>
      <c r="D60" s="109"/>
      <c r="E60" s="109"/>
      <c r="F60" s="108"/>
      <c r="G60" s="108"/>
      <c r="H60" s="110"/>
      <c r="I60" s="107"/>
      <c r="J60" s="110"/>
      <c r="K60" s="107" t="s">
        <v>73</v>
      </c>
      <c r="L60" s="107"/>
      <c r="M60" s="108"/>
      <c r="N60" s="127"/>
      <c r="O60" s="127"/>
      <c r="P60" s="107"/>
      <c r="Q60" s="149"/>
    </row>
    <row r="61" spans="1:30" ht="13">
      <c r="A61" s="105" t="s">
        <v>40</v>
      </c>
      <c r="B61" s="105"/>
      <c r="C61" s="111"/>
      <c r="D61" s="105"/>
      <c r="E61" s="105"/>
      <c r="F61" s="111"/>
      <c r="G61" s="105"/>
      <c r="H61" s="111"/>
      <c r="I61" s="105"/>
      <c r="J61" s="111"/>
      <c r="K61" s="107" t="s">
        <v>71</v>
      </c>
      <c r="L61" s="107"/>
      <c r="M61" s="108"/>
      <c r="N61" s="127"/>
      <c r="O61" s="127"/>
      <c r="P61" s="107"/>
      <c r="Q61" s="149"/>
      <c r="R61" s="148"/>
      <c r="S61" s="148"/>
      <c r="T61" s="149"/>
    </row>
    <row r="62" spans="1:30" ht="15.5">
      <c r="A62" s="107"/>
      <c r="B62" s="107"/>
      <c r="C62" s="108"/>
      <c r="D62" s="107"/>
      <c r="E62" s="107"/>
      <c r="F62" s="108"/>
      <c r="G62" s="107"/>
      <c r="H62" s="108"/>
      <c r="I62" s="107"/>
      <c r="J62" s="108"/>
      <c r="K62" s="107"/>
      <c r="L62" s="107"/>
      <c r="M62" s="128"/>
      <c r="N62" s="127"/>
      <c r="O62" s="127"/>
      <c r="P62" s="107"/>
      <c r="Q62" s="149"/>
      <c r="R62" s="148"/>
      <c r="S62" s="148"/>
      <c r="T62" s="149"/>
    </row>
    <row r="63" spans="1:30" ht="13">
      <c r="A63" s="107"/>
      <c r="B63" s="107"/>
      <c r="C63" s="108"/>
      <c r="D63" s="107"/>
      <c r="E63" s="107"/>
      <c r="F63" s="108"/>
      <c r="G63" s="107"/>
      <c r="H63" s="108"/>
      <c r="I63" s="107"/>
      <c r="J63" s="108"/>
      <c r="K63" s="107"/>
      <c r="L63" s="107"/>
      <c r="M63" s="108"/>
      <c r="N63" s="127"/>
      <c r="O63" s="127"/>
      <c r="P63" s="107"/>
      <c r="Q63" s="149"/>
      <c r="R63" s="148"/>
      <c r="S63" s="148"/>
      <c r="T63" s="149"/>
    </row>
    <row r="64" spans="1:30" ht="13">
      <c r="A64" s="107"/>
      <c r="B64" s="107"/>
      <c r="C64" s="108"/>
      <c r="D64" s="107"/>
      <c r="E64" s="107"/>
      <c r="F64" s="108"/>
      <c r="G64" s="112"/>
      <c r="H64" s="108"/>
      <c r="I64" s="107"/>
      <c r="J64" s="108"/>
      <c r="K64" s="107"/>
      <c r="L64" s="107"/>
      <c r="M64" s="108"/>
      <c r="N64" s="127"/>
      <c r="O64" s="127"/>
      <c r="P64" s="107"/>
      <c r="Q64" s="149"/>
      <c r="R64" s="148"/>
      <c r="S64" s="148"/>
      <c r="T64" s="149"/>
    </row>
    <row r="65" spans="1:16" ht="13">
      <c r="A65" s="69"/>
      <c r="B65" s="93"/>
      <c r="C65" s="32"/>
      <c r="D65" s="32"/>
      <c r="E65" s="32"/>
      <c r="F65" s="93"/>
      <c r="G65" s="69"/>
      <c r="H65" s="93"/>
      <c r="I65" s="32"/>
      <c r="J65" s="32"/>
      <c r="K65" s="93"/>
      <c r="L65" s="69"/>
      <c r="M65" s="93"/>
      <c r="N65" s="32"/>
      <c r="O65" s="32"/>
      <c r="P65" s="69"/>
    </row>
  </sheetData>
  <mergeCells count="13">
    <mergeCell ref="B35:F35"/>
    <mergeCell ref="H35:K35"/>
    <mergeCell ref="M35:P35"/>
    <mergeCell ref="R35:U35"/>
    <mergeCell ref="B36:F36"/>
    <mergeCell ref="H36:K36"/>
    <mergeCell ref="M36:P36"/>
    <mergeCell ref="R36:U36"/>
    <mergeCell ref="A1:AA1"/>
    <mergeCell ref="B5:F5"/>
    <mergeCell ref="H5:K5"/>
    <mergeCell ref="M5:P5"/>
    <mergeCell ref="R5:T5"/>
  </mergeCells>
  <printOptions horizontalCentered="1" verticalCentered="1"/>
  <pageMargins left="0" right="0" top="0" bottom="0" header="0" footer="0"/>
  <pageSetup scale="74" orientation="landscape" r:id="rId1"/>
  <headerFooter alignWithMargins="0">
    <oddFooter>&amp;R05/2017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0"/>
  <sheetViews>
    <sheetView workbookViewId="0">
      <selection activeCell="E8" sqref="E8"/>
    </sheetView>
  </sheetViews>
  <sheetFormatPr defaultColWidth="9" defaultRowHeight="13"/>
  <cols>
    <col min="1" max="1" width="6.7265625" customWidth="1"/>
    <col min="2" max="2" width="1.7265625" customWidth="1"/>
    <col min="3" max="3" width="13.26953125" customWidth="1"/>
    <col min="4" max="5" width="11" customWidth="1"/>
    <col min="6" max="6" width="12.453125" customWidth="1"/>
    <col min="7" max="7" width="11.26953125" customWidth="1"/>
    <col min="8" max="8" width="12.7265625" style="47" customWidth="1"/>
    <col min="9" max="9" width="14.26953125" customWidth="1"/>
    <col min="10" max="10" width="11.453125" customWidth="1"/>
    <col min="11" max="11" width="13.54296875" customWidth="1"/>
    <col min="12" max="12" width="13.7265625" customWidth="1"/>
    <col min="13" max="13" width="11.7265625" customWidth="1"/>
    <col min="14" max="14" width="13.26953125" customWidth="1"/>
    <col min="15" max="15" width="10.7265625" customWidth="1"/>
    <col min="16" max="16" width="13.54296875" style="47" customWidth="1"/>
    <col min="17" max="17" width="13.7265625" customWidth="1"/>
    <col min="18" max="18" width="12.26953125" customWidth="1"/>
    <col min="22" max="22" width="11.7265625" style="47" customWidth="1"/>
  </cols>
  <sheetData>
    <row r="1" spans="1:22" s="44" customFormat="1" ht="23">
      <c r="A1" s="48" t="s">
        <v>41</v>
      </c>
      <c r="B1" s="48"/>
      <c r="H1" s="48" t="s">
        <v>70</v>
      </c>
      <c r="P1" s="56"/>
      <c r="V1" s="56"/>
    </row>
    <row r="2" spans="1:22" ht="17.5">
      <c r="A2" s="49" t="s">
        <v>42</v>
      </c>
      <c r="B2" s="49"/>
    </row>
    <row r="3" spans="1:22" ht="6" customHeight="1">
      <c r="B3" s="49"/>
    </row>
    <row r="4" spans="1:22" ht="24" customHeight="1">
      <c r="A4" s="49"/>
      <c r="B4" s="49"/>
      <c r="F4" s="49"/>
      <c r="G4" s="49"/>
      <c r="H4" s="251" t="s">
        <v>43</v>
      </c>
      <c r="I4" s="252"/>
      <c r="J4" s="252"/>
      <c r="K4" s="252"/>
      <c r="L4" s="252"/>
      <c r="M4" s="252"/>
      <c r="N4" s="253"/>
    </row>
    <row r="5" spans="1:22" ht="62">
      <c r="F5" s="50"/>
      <c r="G5" s="50"/>
      <c r="H5" s="51" t="s">
        <v>44</v>
      </c>
      <c r="I5" s="55" t="s">
        <v>45</v>
      </c>
      <c r="J5" s="165" t="s">
        <v>16</v>
      </c>
      <c r="K5" s="55" t="s">
        <v>46</v>
      </c>
      <c r="L5" s="55" t="s">
        <v>47</v>
      </c>
      <c r="M5" s="55" t="s">
        <v>19</v>
      </c>
      <c r="N5" s="57" t="s">
        <v>48</v>
      </c>
    </row>
    <row r="6" spans="1:22" s="45" customFormat="1" ht="32.25" customHeight="1">
      <c r="G6" s="52">
        <v>1</v>
      </c>
      <c r="H6" s="53">
        <f>'25 - 26 Tuition'!B8</f>
        <v>131.96</v>
      </c>
      <c r="I6" s="58">
        <f>'25 - 26 Tuition'!F38</f>
        <v>4</v>
      </c>
      <c r="J6" s="59">
        <f>'25 - 26 Tuition'!K38</f>
        <v>2.5</v>
      </c>
      <c r="K6" s="58">
        <f>'25 - 26 Tuition'!P38</f>
        <v>3.5</v>
      </c>
      <c r="L6" s="58">
        <f>'25 - 26 Tuition'!T38</f>
        <v>3.5</v>
      </c>
      <c r="M6" s="58">
        <f>'25 - 26 Tuition'!Y38</f>
        <v>3.5</v>
      </c>
      <c r="N6" s="60">
        <f t="shared" ref="N6:N15" si="0">SUM(H6:M6)</f>
        <v>148.96</v>
      </c>
    </row>
    <row r="7" spans="1:22" ht="15.5">
      <c r="G7" s="52">
        <v>2</v>
      </c>
      <c r="H7" s="53">
        <f>'25 - 26 Tuition'!B9</f>
        <v>263.92</v>
      </c>
      <c r="I7" s="58">
        <f>'25 - 26 Tuition'!F39</f>
        <v>8</v>
      </c>
      <c r="J7" s="59">
        <f>'25 - 26 Tuition'!K39</f>
        <v>5</v>
      </c>
      <c r="K7" s="58">
        <f>'25 - 26 Tuition'!P39</f>
        <v>7</v>
      </c>
      <c r="L7" s="58">
        <f>'25 - 26 Tuition'!T39</f>
        <v>7</v>
      </c>
      <c r="M7" s="58">
        <f>'25 - 26 Tuition'!Y39</f>
        <v>7</v>
      </c>
      <c r="N7" s="60">
        <f t="shared" si="0"/>
        <v>297.92</v>
      </c>
    </row>
    <row r="8" spans="1:22" ht="15.5">
      <c r="G8" s="52">
        <v>3</v>
      </c>
      <c r="H8" s="53">
        <f>'25 - 26 Tuition'!B10</f>
        <v>395.88</v>
      </c>
      <c r="I8" s="58">
        <f>'25 - 26 Tuition'!F40</f>
        <v>12</v>
      </c>
      <c r="J8" s="59">
        <f>'25 - 26 Tuition'!K40</f>
        <v>7.5</v>
      </c>
      <c r="K8" s="58">
        <f>'25 - 26 Tuition'!P40</f>
        <v>10.5</v>
      </c>
      <c r="L8" s="58">
        <f>'25 - 26 Tuition'!T40</f>
        <v>10.5</v>
      </c>
      <c r="M8" s="58">
        <f>'25 - 26 Tuition'!Y40</f>
        <v>10.5</v>
      </c>
      <c r="N8" s="60">
        <f t="shared" si="0"/>
        <v>446.88</v>
      </c>
    </row>
    <row r="9" spans="1:22" ht="15.5">
      <c r="G9" s="52">
        <v>4</v>
      </c>
      <c r="H9" s="53">
        <f>'25 - 26 Tuition'!B11</f>
        <v>527.84</v>
      </c>
      <c r="I9" s="58">
        <f>'25 - 26 Tuition'!F41</f>
        <v>16</v>
      </c>
      <c r="J9" s="59">
        <f>'25 - 26 Tuition'!K41</f>
        <v>10</v>
      </c>
      <c r="K9" s="58">
        <f>'25 - 26 Tuition'!P41</f>
        <v>14</v>
      </c>
      <c r="L9" s="58">
        <f>'25 - 26 Tuition'!T41</f>
        <v>14</v>
      </c>
      <c r="M9" s="58">
        <f>'25 - 26 Tuition'!Y41</f>
        <v>14</v>
      </c>
      <c r="N9" s="60">
        <f t="shared" si="0"/>
        <v>595.84</v>
      </c>
    </row>
    <row r="10" spans="1:22" ht="15.5">
      <c r="G10" s="52">
        <v>5</v>
      </c>
      <c r="H10" s="53">
        <f>'25 - 26 Tuition'!B12</f>
        <v>659.80000000000007</v>
      </c>
      <c r="I10" s="58">
        <f>'25 - 26 Tuition'!F42</f>
        <v>20</v>
      </c>
      <c r="J10" s="59">
        <f>'25 - 26 Tuition'!K42</f>
        <v>12.5</v>
      </c>
      <c r="K10" s="58">
        <f>'25 - 26 Tuition'!P42</f>
        <v>17.5</v>
      </c>
      <c r="L10" s="58">
        <f>'25 - 26 Tuition'!T42</f>
        <v>17.5</v>
      </c>
      <c r="M10" s="58">
        <f>'25 - 26 Tuition'!Y42</f>
        <v>17.5</v>
      </c>
      <c r="N10" s="60">
        <f t="shared" si="0"/>
        <v>744.80000000000007</v>
      </c>
    </row>
    <row r="11" spans="1:22" ht="15.5">
      <c r="G11" s="52">
        <v>6</v>
      </c>
      <c r="H11" s="53">
        <f>'25 - 26 Tuition'!B13</f>
        <v>791.76</v>
      </c>
      <c r="I11" s="58">
        <f>'25 - 26 Tuition'!F43</f>
        <v>24</v>
      </c>
      <c r="J11" s="59">
        <f>'25 - 26 Tuition'!K43</f>
        <v>15</v>
      </c>
      <c r="K11" s="58">
        <f>'25 - 26 Tuition'!P43</f>
        <v>21</v>
      </c>
      <c r="L11" s="58">
        <f>'25 - 26 Tuition'!T43</f>
        <v>21</v>
      </c>
      <c r="M11" s="58">
        <f>'25 - 26 Tuition'!Y43</f>
        <v>21</v>
      </c>
      <c r="N11" s="60">
        <f t="shared" si="0"/>
        <v>893.76</v>
      </c>
    </row>
    <row r="12" spans="1:22" ht="15.5">
      <c r="G12" s="52">
        <v>7</v>
      </c>
      <c r="H12" s="53">
        <f>'25 - 26 Tuition'!B14</f>
        <v>923.72</v>
      </c>
      <c r="I12" s="58">
        <f>'25 - 26 Tuition'!F44</f>
        <v>28</v>
      </c>
      <c r="J12" s="59">
        <f>'25 - 26 Tuition'!K44</f>
        <v>17.5</v>
      </c>
      <c r="K12" s="58">
        <f>'25 - 26 Tuition'!P44</f>
        <v>24.5</v>
      </c>
      <c r="L12" s="58">
        <f>'25 - 26 Tuition'!T44</f>
        <v>24.5</v>
      </c>
      <c r="M12" s="58">
        <f>'25 - 26 Tuition'!Y44</f>
        <v>24.5</v>
      </c>
      <c r="N12" s="60">
        <f t="shared" si="0"/>
        <v>1042.72</v>
      </c>
    </row>
    <row r="13" spans="1:22" ht="15.5">
      <c r="G13" s="52">
        <v>8</v>
      </c>
      <c r="H13" s="53">
        <f>'25 - 26 Tuition'!B15</f>
        <v>1055.68</v>
      </c>
      <c r="I13" s="58">
        <f>'25 - 26 Tuition'!F45</f>
        <v>32</v>
      </c>
      <c r="J13" s="59">
        <f>'25 - 26 Tuition'!K45</f>
        <v>20</v>
      </c>
      <c r="K13" s="58">
        <f>'25 - 26 Tuition'!P45</f>
        <v>28</v>
      </c>
      <c r="L13" s="58">
        <f>'25 - 26 Tuition'!T45</f>
        <v>28</v>
      </c>
      <c r="M13" s="58">
        <f>'25 - 26 Tuition'!Y45</f>
        <v>28</v>
      </c>
      <c r="N13" s="60">
        <f t="shared" si="0"/>
        <v>1191.68</v>
      </c>
    </row>
    <row r="14" spans="1:22" ht="15.5">
      <c r="G14" s="52">
        <v>9</v>
      </c>
      <c r="H14" s="53">
        <f>'25 - 26 Tuition'!B16</f>
        <v>1187.6400000000001</v>
      </c>
      <c r="I14" s="58">
        <f>'25 - 26 Tuition'!F46</f>
        <v>36</v>
      </c>
      <c r="J14" s="59">
        <f>'25 - 26 Tuition'!K46</f>
        <v>22.5</v>
      </c>
      <c r="K14" s="58">
        <f>'25 - 26 Tuition'!P46</f>
        <v>31.5</v>
      </c>
      <c r="L14" s="58">
        <f>'25 - 26 Tuition'!T46</f>
        <v>31.5</v>
      </c>
      <c r="M14" s="58">
        <f>'25 - 26 Tuition'!Y46</f>
        <v>31.5</v>
      </c>
      <c r="N14" s="60">
        <f t="shared" si="0"/>
        <v>1340.64</v>
      </c>
    </row>
    <row r="15" spans="1:22" ht="15.5">
      <c r="G15" s="52">
        <v>10</v>
      </c>
      <c r="H15" s="53">
        <f>'25 - 26 Tuition'!B17</f>
        <v>1319.6000000000001</v>
      </c>
      <c r="I15" s="58">
        <f>'25 - 26 Tuition'!F47</f>
        <v>40</v>
      </c>
      <c r="J15" s="59">
        <f>'25 - 26 Tuition'!K47</f>
        <v>25</v>
      </c>
      <c r="K15" s="58">
        <f>'25 - 26 Tuition'!P47</f>
        <v>35</v>
      </c>
      <c r="L15" s="58">
        <f>'25 - 26 Tuition'!T47</f>
        <v>35</v>
      </c>
      <c r="M15" s="58">
        <f>'25 - 26 Tuition'!Y47</f>
        <v>35</v>
      </c>
      <c r="N15" s="60">
        <f t="shared" si="0"/>
        <v>1489.6000000000001</v>
      </c>
    </row>
    <row r="16" spans="1:22" ht="15.5">
      <c r="G16" s="52"/>
      <c r="H16" s="163"/>
      <c r="I16" s="168"/>
      <c r="J16" s="168"/>
      <c r="K16" s="168"/>
      <c r="L16" s="168"/>
      <c r="M16" s="168"/>
      <c r="N16" s="60" t="s">
        <v>10</v>
      </c>
    </row>
    <row r="17" spans="7:14" ht="15.5">
      <c r="G17" s="52">
        <v>11</v>
      </c>
      <c r="H17" s="53">
        <f>'25 - 26 Tuition'!B19</f>
        <v>1384.69</v>
      </c>
      <c r="I17" s="58">
        <f>'25 - 26 Tuition'!F48</f>
        <v>44</v>
      </c>
      <c r="J17" s="59">
        <f>'25 - 26 Tuition'!K48</f>
        <v>27.5</v>
      </c>
      <c r="K17" s="58">
        <f>'25 - 26 Tuition'!P48</f>
        <v>38.5</v>
      </c>
      <c r="L17" s="58">
        <f>'25 - 26 Tuition'!T48</f>
        <v>38.5</v>
      </c>
      <c r="M17" s="58">
        <f>'25 - 26 Tuition'!AB38</f>
        <v>38.5</v>
      </c>
      <c r="N17" s="60">
        <f t="shared" ref="N17:N24" si="1">SUM(H17:M17)</f>
        <v>1571.69</v>
      </c>
    </row>
    <row r="18" spans="7:14" ht="15.5">
      <c r="G18" s="52">
        <v>12</v>
      </c>
      <c r="H18" s="53">
        <f>'25 - 26 Tuition'!B20</f>
        <v>1449.78</v>
      </c>
      <c r="I18" s="58">
        <f>'25 - 26 Tuition'!F49</f>
        <v>48</v>
      </c>
      <c r="J18" s="59">
        <f>'25 - 26 Tuition'!K49</f>
        <v>30</v>
      </c>
      <c r="K18" s="58">
        <f>'25 - 26 Tuition'!P49</f>
        <v>42</v>
      </c>
      <c r="L18" s="58">
        <f>'25 - 26 Tuition'!T49</f>
        <v>42</v>
      </c>
      <c r="M18" s="58">
        <f>'25 - 26 Tuition'!AB39</f>
        <v>42</v>
      </c>
      <c r="N18" s="60">
        <f t="shared" si="1"/>
        <v>1653.78</v>
      </c>
    </row>
    <row r="19" spans="7:14" ht="15.5">
      <c r="G19" s="52">
        <v>13</v>
      </c>
      <c r="H19" s="53">
        <f>'25 - 26 Tuition'!B21</f>
        <v>1514.87</v>
      </c>
      <c r="I19" s="58">
        <f>'25 - 26 Tuition'!$F$50</f>
        <v>48</v>
      </c>
      <c r="J19" s="59">
        <f>'25 - 26 Tuition'!$K$50</f>
        <v>30</v>
      </c>
      <c r="K19" s="58">
        <f>'25 - 26 Tuition'!$P$50</f>
        <v>42</v>
      </c>
      <c r="L19" s="58">
        <f>'25 - 26 Tuition'!$T$50</f>
        <v>42</v>
      </c>
      <c r="M19" s="58">
        <f>'25 - 26 Tuition'!AB40</f>
        <v>45.5</v>
      </c>
      <c r="N19" s="60">
        <f t="shared" si="1"/>
        <v>1722.37</v>
      </c>
    </row>
    <row r="20" spans="7:14" ht="15.5">
      <c r="G20" s="52">
        <v>14</v>
      </c>
      <c r="H20" s="53">
        <f>'25 - 26 Tuition'!B22</f>
        <v>1579.9599999999998</v>
      </c>
      <c r="I20" s="58">
        <f>'25 - 26 Tuition'!$F$50</f>
        <v>48</v>
      </c>
      <c r="J20" s="59">
        <f>'25 - 26 Tuition'!$K$50</f>
        <v>30</v>
      </c>
      <c r="K20" s="58">
        <f>'25 - 26 Tuition'!$P$50</f>
        <v>42</v>
      </c>
      <c r="L20" s="58">
        <f>'25 - 26 Tuition'!$T$50</f>
        <v>42</v>
      </c>
      <c r="M20" s="58">
        <f>'25 - 26 Tuition'!AB41</f>
        <v>49</v>
      </c>
      <c r="N20" s="60">
        <f t="shared" si="1"/>
        <v>1790.9599999999998</v>
      </c>
    </row>
    <row r="21" spans="7:14" ht="15.5">
      <c r="G21" s="52">
        <v>15</v>
      </c>
      <c r="H21" s="53">
        <f>'25 - 26 Tuition'!B23</f>
        <v>1645.0499999999997</v>
      </c>
      <c r="I21" s="58">
        <f>'25 - 26 Tuition'!$F$50</f>
        <v>48</v>
      </c>
      <c r="J21" s="59">
        <f>'25 - 26 Tuition'!$K$50</f>
        <v>30</v>
      </c>
      <c r="K21" s="58">
        <f>'25 - 26 Tuition'!$P$50</f>
        <v>42</v>
      </c>
      <c r="L21" s="58">
        <f>'25 - 26 Tuition'!$T$50</f>
        <v>42</v>
      </c>
      <c r="M21" s="58">
        <f>'25 - 26 Tuition'!AB42</f>
        <v>52.5</v>
      </c>
      <c r="N21" s="60">
        <f t="shared" si="1"/>
        <v>1859.5499999999997</v>
      </c>
    </row>
    <row r="22" spans="7:14" ht="15.5">
      <c r="G22" s="52">
        <v>16</v>
      </c>
      <c r="H22" s="53">
        <f>'25 - 26 Tuition'!B24</f>
        <v>1710.1399999999996</v>
      </c>
      <c r="I22" s="58">
        <f>'25 - 26 Tuition'!$F$50</f>
        <v>48</v>
      </c>
      <c r="J22" s="59">
        <f>'25 - 26 Tuition'!$K$50</f>
        <v>30</v>
      </c>
      <c r="K22" s="58">
        <f>'25 - 26 Tuition'!$P$50</f>
        <v>42</v>
      </c>
      <c r="L22" s="58">
        <f>'25 - 26 Tuition'!$T$50</f>
        <v>42</v>
      </c>
      <c r="M22" s="58">
        <f>'25 - 26 Tuition'!AB43</f>
        <v>56</v>
      </c>
      <c r="N22" s="60">
        <f t="shared" si="1"/>
        <v>1928.1399999999996</v>
      </c>
    </row>
    <row r="23" spans="7:14" ht="15.5">
      <c r="G23" s="52">
        <v>17</v>
      </c>
      <c r="H23" s="53">
        <f>'25 - 26 Tuition'!B25</f>
        <v>1775.2299999999996</v>
      </c>
      <c r="I23" s="58">
        <f>'25 - 26 Tuition'!$F$50</f>
        <v>48</v>
      </c>
      <c r="J23" s="59">
        <f>'25 - 26 Tuition'!$K$50</f>
        <v>30</v>
      </c>
      <c r="K23" s="58">
        <f>'25 - 26 Tuition'!$P$50</f>
        <v>42</v>
      </c>
      <c r="L23" s="58">
        <f>'25 - 26 Tuition'!$T$50</f>
        <v>42</v>
      </c>
      <c r="M23" s="58">
        <f>'25 - 26 Tuition'!AB44</f>
        <v>59.5</v>
      </c>
      <c r="N23" s="60">
        <f t="shared" si="1"/>
        <v>1996.7299999999996</v>
      </c>
    </row>
    <row r="24" spans="7:14" ht="15.5">
      <c r="G24" s="52">
        <v>18</v>
      </c>
      <c r="H24" s="53">
        <f>'25 - 26 Tuition'!B26</f>
        <v>1840.3199999999995</v>
      </c>
      <c r="I24" s="58">
        <f>'25 - 26 Tuition'!$F$50</f>
        <v>48</v>
      </c>
      <c r="J24" s="59">
        <f>'25 - 26 Tuition'!$K$50</f>
        <v>30</v>
      </c>
      <c r="K24" s="58">
        <f>'25 - 26 Tuition'!$P$50</f>
        <v>42</v>
      </c>
      <c r="L24" s="58">
        <f>'25 - 26 Tuition'!$T$50</f>
        <v>42</v>
      </c>
      <c r="M24" s="58">
        <f>'25 - 26 Tuition'!AB45</f>
        <v>63</v>
      </c>
      <c r="N24" s="60">
        <f t="shared" si="1"/>
        <v>2065.3199999999997</v>
      </c>
    </row>
    <row r="25" spans="7:14" ht="15.5">
      <c r="G25" s="52"/>
      <c r="H25" s="53" t="s">
        <v>10</v>
      </c>
      <c r="I25" s="58" t="s">
        <v>10</v>
      </c>
      <c r="J25" s="59" t="s">
        <v>10</v>
      </c>
      <c r="K25" s="58" t="s">
        <v>10</v>
      </c>
      <c r="L25" s="58" t="s">
        <v>10</v>
      </c>
      <c r="M25" s="58"/>
      <c r="N25" s="60" t="s">
        <v>10</v>
      </c>
    </row>
    <row r="26" spans="7:14" ht="15.5">
      <c r="G26" s="52">
        <v>19</v>
      </c>
      <c r="H26" s="53">
        <f>'25 - 26 Tuition'!B28</f>
        <v>1958.71</v>
      </c>
      <c r="I26" s="58">
        <f>'25 - 26 Tuition'!$F$50</f>
        <v>48</v>
      </c>
      <c r="J26" s="59">
        <f>'25 - 26 Tuition'!$K$50</f>
        <v>30</v>
      </c>
      <c r="K26" s="58">
        <f>'25 - 26 Tuition'!$P$50</f>
        <v>42</v>
      </c>
      <c r="L26" s="58">
        <f>'25 - 26 Tuition'!$T$50</f>
        <v>42</v>
      </c>
      <c r="M26" s="58">
        <f>'25 - 26 Tuition'!AB46</f>
        <v>66.5</v>
      </c>
      <c r="N26" s="60">
        <f>SUM(H26:M26)</f>
        <v>2187.21</v>
      </c>
    </row>
    <row r="27" spans="7:14" ht="15.5">
      <c r="G27" s="52">
        <v>20</v>
      </c>
      <c r="H27" s="53">
        <f>'25 - 26 Tuition'!B29</f>
        <v>2077.1000000000004</v>
      </c>
      <c r="I27" s="58">
        <f>'25 - 26 Tuition'!$F$50</f>
        <v>48</v>
      </c>
      <c r="J27" s="59">
        <f>'25 - 26 Tuition'!$K$50</f>
        <v>30</v>
      </c>
      <c r="K27" s="58">
        <f>'25 - 26 Tuition'!$P$50</f>
        <v>42</v>
      </c>
      <c r="L27" s="58">
        <f>'25 - 26 Tuition'!$T$50</f>
        <v>42</v>
      </c>
      <c r="M27" s="58">
        <f>'25 - 26 Tuition'!AB47</f>
        <v>70</v>
      </c>
      <c r="N27" s="60">
        <f>SUM(H27:M27)</f>
        <v>2309.1000000000004</v>
      </c>
    </row>
    <row r="28" spans="7:14" ht="15.5">
      <c r="G28" s="52">
        <v>21</v>
      </c>
      <c r="H28" s="53">
        <f>'25 - 26 Tuition'!B30</f>
        <v>2195.4900000000011</v>
      </c>
      <c r="I28" s="58">
        <f>'25 - 26 Tuition'!$F$50</f>
        <v>48</v>
      </c>
      <c r="J28" s="59">
        <f>'25 - 26 Tuition'!$K$50</f>
        <v>30</v>
      </c>
      <c r="K28" s="58">
        <f>'25 - 26 Tuition'!$P$50</f>
        <v>42</v>
      </c>
      <c r="L28" s="58">
        <f>'25 - 26 Tuition'!$T$50</f>
        <v>42</v>
      </c>
      <c r="M28" s="58">
        <f>$M$6*G28</f>
        <v>73.5</v>
      </c>
      <c r="N28" s="60">
        <f>SUM(H28:M28)</f>
        <v>2430.9900000000011</v>
      </c>
    </row>
    <row r="29" spans="7:14" ht="15.5">
      <c r="G29" s="52">
        <v>22</v>
      </c>
      <c r="H29" s="164">
        <f>'25 - 26 Tuition'!B31</f>
        <v>2313.8800000000019</v>
      </c>
      <c r="I29" s="169">
        <f>'25 - 26 Tuition'!$F$50</f>
        <v>48</v>
      </c>
      <c r="J29" s="170">
        <f>'25 - 26 Tuition'!$K$50</f>
        <v>30</v>
      </c>
      <c r="K29" s="169">
        <f>'25 - 26 Tuition'!P50</f>
        <v>42</v>
      </c>
      <c r="L29" s="169">
        <f>'25 - 26 Tuition'!T50</f>
        <v>42</v>
      </c>
      <c r="M29" s="169">
        <f>M6*G29</f>
        <v>77</v>
      </c>
      <c r="N29" s="61">
        <f>SUM(H29:M29)</f>
        <v>2552.8800000000019</v>
      </c>
    </row>
    <row r="30" spans="7:14" ht="10.15" customHeight="1">
      <c r="I30" s="62"/>
    </row>
    <row r="31" spans="7:14" ht="7.5" customHeight="1"/>
    <row r="32" spans="7:14" ht="12" customHeight="1"/>
    <row r="33" spans="1:23" s="46" customFormat="1" ht="30" customHeight="1">
      <c r="C33" s="254" t="s">
        <v>49</v>
      </c>
      <c r="D33" s="255"/>
      <c r="E33" s="255"/>
      <c r="F33" s="255"/>
      <c r="G33" s="255"/>
      <c r="H33" s="255"/>
      <c r="I33" s="63"/>
      <c r="J33" s="254" t="s">
        <v>50</v>
      </c>
      <c r="K33" s="255"/>
      <c r="L33" s="255"/>
      <c r="M33" s="255"/>
      <c r="N33" s="255"/>
      <c r="O33" s="255"/>
      <c r="P33" s="255"/>
      <c r="Q33" s="63"/>
      <c r="V33" s="65"/>
    </row>
    <row r="34" spans="1:23" ht="84" customHeight="1">
      <c r="C34" s="54" t="s">
        <v>51</v>
      </c>
      <c r="D34" s="55" t="s">
        <v>45</v>
      </c>
      <c r="E34" s="165" t="s">
        <v>16</v>
      </c>
      <c r="F34" s="55" t="s">
        <v>46</v>
      </c>
      <c r="G34" s="55" t="s">
        <v>47</v>
      </c>
      <c r="H34" s="55" t="s">
        <v>19</v>
      </c>
      <c r="I34" s="64" t="s">
        <v>51</v>
      </c>
      <c r="J34" s="45"/>
      <c r="K34" s="54" t="s">
        <v>52</v>
      </c>
      <c r="L34" s="55" t="s">
        <v>45</v>
      </c>
      <c r="M34" s="165" t="s">
        <v>16</v>
      </c>
      <c r="N34" s="55" t="s">
        <v>46</v>
      </c>
      <c r="O34" s="55" t="s">
        <v>47</v>
      </c>
      <c r="P34" s="55" t="s">
        <v>19</v>
      </c>
      <c r="Q34" s="64" t="s">
        <v>53</v>
      </c>
      <c r="V34"/>
      <c r="W34" s="47"/>
    </row>
    <row r="35" spans="1:23" s="1" customFormat="1" ht="15.5">
      <c r="A35" s="1">
        <v>1</v>
      </c>
      <c r="C35" s="53">
        <f>'25 - 26 Tuition'!H8</f>
        <v>150.94</v>
      </c>
      <c r="D35" s="58">
        <f>'25 - 26 Tuition'!F38</f>
        <v>4</v>
      </c>
      <c r="E35" s="59">
        <f>'25 - 26 Tuition'!K38</f>
        <v>2.5</v>
      </c>
      <c r="F35" s="59">
        <f>'25 - 26 Tuition'!P38</f>
        <v>3.5</v>
      </c>
      <c r="G35" s="58">
        <f>'25 - 26 Tuition'!T38</f>
        <v>3.5</v>
      </c>
      <c r="H35" s="58">
        <f>'25 - 26 Tuition'!Y38</f>
        <v>3.5</v>
      </c>
      <c r="I35" s="166">
        <f t="shared" ref="I35:I44" si="2">SUM(C35:H35)</f>
        <v>167.94</v>
      </c>
      <c r="J35" s="167">
        <v>1</v>
      </c>
      <c r="K35" s="53">
        <f>'25 - 26 Tuition'!M8</f>
        <v>339.3</v>
      </c>
      <c r="L35" s="58">
        <f>'25 - 26 Tuition'!F38</f>
        <v>4</v>
      </c>
      <c r="M35" s="59">
        <f>'25 - 26 Tuition'!K38</f>
        <v>2.5</v>
      </c>
      <c r="N35" s="59">
        <f>'25 - 26 Tuition'!P38</f>
        <v>3.5</v>
      </c>
      <c r="O35" s="58">
        <f>'25 - 26 Tuition'!T38</f>
        <v>3.5</v>
      </c>
      <c r="P35" s="58">
        <f>'25 - 26 Tuition'!Y38</f>
        <v>3.5</v>
      </c>
      <c r="Q35" s="60">
        <f>SUM(K35:P35)</f>
        <v>356.3</v>
      </c>
      <c r="W35" s="66"/>
    </row>
    <row r="36" spans="1:23" s="1" customFormat="1" ht="15.5">
      <c r="A36" s="1">
        <v>2</v>
      </c>
      <c r="C36" s="53">
        <f>'25 - 26 Tuition'!H9</f>
        <v>301.88</v>
      </c>
      <c r="D36" s="58">
        <f>'25 - 26 Tuition'!F39</f>
        <v>8</v>
      </c>
      <c r="E36" s="59">
        <f>'25 - 26 Tuition'!K39</f>
        <v>5</v>
      </c>
      <c r="F36" s="59">
        <f>'25 - 26 Tuition'!P39</f>
        <v>7</v>
      </c>
      <c r="G36" s="58">
        <f>'25 - 26 Tuition'!T39</f>
        <v>7</v>
      </c>
      <c r="H36" s="58">
        <f>'25 - 26 Tuition'!Y39</f>
        <v>7</v>
      </c>
      <c r="I36" s="166">
        <f t="shared" si="2"/>
        <v>335.88</v>
      </c>
      <c r="J36" s="167">
        <v>2</v>
      </c>
      <c r="K36" s="53">
        <f>'25 - 26 Tuition'!M9</f>
        <v>678.6</v>
      </c>
      <c r="L36" s="58">
        <f>'25 - 26 Tuition'!F39</f>
        <v>8</v>
      </c>
      <c r="M36" s="59">
        <f>'25 - 26 Tuition'!K39</f>
        <v>5</v>
      </c>
      <c r="N36" s="59">
        <f>'25 - 26 Tuition'!P39</f>
        <v>7</v>
      </c>
      <c r="O36" s="58">
        <f>'25 - 26 Tuition'!T39</f>
        <v>7</v>
      </c>
      <c r="P36" s="58">
        <f>'25 - 26 Tuition'!Y39</f>
        <v>7</v>
      </c>
      <c r="Q36" s="60">
        <f>SUM(K36:P36)</f>
        <v>712.6</v>
      </c>
      <c r="W36" s="66"/>
    </row>
    <row r="37" spans="1:23" s="1" customFormat="1" ht="15.5">
      <c r="A37" s="1">
        <v>3</v>
      </c>
      <c r="C37" s="53">
        <f>'25 - 26 Tuition'!H10</f>
        <v>452.82</v>
      </c>
      <c r="D37" s="58">
        <f>'25 - 26 Tuition'!F40</f>
        <v>12</v>
      </c>
      <c r="E37" s="59">
        <f>'25 - 26 Tuition'!K40</f>
        <v>7.5</v>
      </c>
      <c r="F37" s="59">
        <f>'25 - 26 Tuition'!P40</f>
        <v>10.5</v>
      </c>
      <c r="G37" s="58">
        <f>'25 - 26 Tuition'!T40</f>
        <v>10.5</v>
      </c>
      <c r="H37" s="58">
        <f>'25 - 26 Tuition'!Y40</f>
        <v>10.5</v>
      </c>
      <c r="I37" s="166">
        <f t="shared" si="2"/>
        <v>503.82</v>
      </c>
      <c r="J37" s="167">
        <v>3</v>
      </c>
      <c r="K37" s="53">
        <f>'25 - 26 Tuition'!M10</f>
        <v>1017.9000000000001</v>
      </c>
      <c r="L37" s="58">
        <f>'25 - 26 Tuition'!F40</f>
        <v>12</v>
      </c>
      <c r="M37" s="59">
        <f>'25 - 26 Tuition'!K40</f>
        <v>7.5</v>
      </c>
      <c r="N37" s="59">
        <f>'25 - 26 Tuition'!P40</f>
        <v>10.5</v>
      </c>
      <c r="O37" s="58">
        <f>'25 - 26 Tuition'!T40</f>
        <v>10.5</v>
      </c>
      <c r="P37" s="58">
        <f>'25 - 26 Tuition'!Y40</f>
        <v>10.5</v>
      </c>
      <c r="Q37" s="60">
        <f>SUM(K37:P37)</f>
        <v>1068.9000000000001</v>
      </c>
      <c r="W37" s="66"/>
    </row>
    <row r="38" spans="1:23" s="1" customFormat="1" ht="15.5">
      <c r="A38" s="1">
        <v>4</v>
      </c>
      <c r="C38" s="53">
        <f>'25 - 26 Tuition'!H11</f>
        <v>603.76</v>
      </c>
      <c r="D38" s="58">
        <f>'25 - 26 Tuition'!F41</f>
        <v>16</v>
      </c>
      <c r="E38" s="59">
        <f>'25 - 26 Tuition'!K41</f>
        <v>10</v>
      </c>
      <c r="F38" s="59">
        <f>'25 - 26 Tuition'!P41</f>
        <v>14</v>
      </c>
      <c r="G38" s="58">
        <f>'25 - 26 Tuition'!T41</f>
        <v>14</v>
      </c>
      <c r="H38" s="58">
        <f>'25 - 26 Tuition'!Y41</f>
        <v>14</v>
      </c>
      <c r="I38" s="166">
        <f t="shared" si="2"/>
        <v>671.76</v>
      </c>
      <c r="J38" s="167">
        <v>4</v>
      </c>
      <c r="K38" s="53">
        <f>'25 - 26 Tuition'!M11</f>
        <v>1357.2</v>
      </c>
      <c r="L38" s="58">
        <f>'25 - 26 Tuition'!F41</f>
        <v>16</v>
      </c>
      <c r="M38" s="59">
        <f>'25 - 26 Tuition'!K41</f>
        <v>10</v>
      </c>
      <c r="N38" s="59">
        <f>'25 - 26 Tuition'!P41</f>
        <v>14</v>
      </c>
      <c r="O38" s="58">
        <f>'25 - 26 Tuition'!T41</f>
        <v>14</v>
      </c>
      <c r="P38" s="58">
        <f>'25 - 26 Tuition'!Y41</f>
        <v>14</v>
      </c>
      <c r="Q38" s="60">
        <f>SUM(K38:P38)</f>
        <v>1425.2</v>
      </c>
      <c r="W38" s="66"/>
    </row>
    <row r="39" spans="1:23" s="1" customFormat="1" ht="15.5">
      <c r="A39" s="1">
        <v>5</v>
      </c>
      <c r="C39" s="53">
        <f>'25 - 26 Tuition'!H12</f>
        <v>754.7</v>
      </c>
      <c r="D39" s="58">
        <f>'25 - 26 Tuition'!F42</f>
        <v>20</v>
      </c>
      <c r="E39" s="59">
        <f>'25 - 26 Tuition'!K42</f>
        <v>12.5</v>
      </c>
      <c r="F39" s="59">
        <f>'25 - 26 Tuition'!P42</f>
        <v>17.5</v>
      </c>
      <c r="G39" s="58">
        <f>'25 - 26 Tuition'!T42</f>
        <v>17.5</v>
      </c>
      <c r="H39" s="58">
        <f>'25 - 26 Tuition'!Y42</f>
        <v>17.5</v>
      </c>
      <c r="I39" s="166">
        <f t="shared" si="2"/>
        <v>839.7</v>
      </c>
      <c r="J39" s="167">
        <v>5</v>
      </c>
      <c r="K39" s="53">
        <f>'25 - 26 Tuition'!M12</f>
        <v>1696.5</v>
      </c>
      <c r="L39" s="58">
        <f>'25 - 26 Tuition'!F42</f>
        <v>20</v>
      </c>
      <c r="M39" s="59">
        <f>'25 - 26 Tuition'!K42</f>
        <v>12.5</v>
      </c>
      <c r="N39" s="59">
        <f>'25 - 26 Tuition'!P42</f>
        <v>17.5</v>
      </c>
      <c r="O39" s="58">
        <f>'25 - 26 Tuition'!T42</f>
        <v>17.5</v>
      </c>
      <c r="P39" s="58">
        <f>'25 - 26 Tuition'!Y42</f>
        <v>17.5</v>
      </c>
      <c r="Q39" s="60">
        <f>SUM(K39:P39)</f>
        <v>1781.5</v>
      </c>
      <c r="W39" s="66"/>
    </row>
    <row r="40" spans="1:23" s="1" customFormat="1" ht="15.5">
      <c r="A40" s="1">
        <v>6</v>
      </c>
      <c r="C40" s="53">
        <f>'25 - 26 Tuition'!H13</f>
        <v>905.64</v>
      </c>
      <c r="D40" s="58">
        <f>'25 - 26 Tuition'!F43</f>
        <v>24</v>
      </c>
      <c r="E40" s="59">
        <f>'25 - 26 Tuition'!K43</f>
        <v>15</v>
      </c>
      <c r="F40" s="59">
        <f>'25 - 26 Tuition'!P43</f>
        <v>21</v>
      </c>
      <c r="G40" s="58">
        <f>'25 - 26 Tuition'!T43</f>
        <v>21</v>
      </c>
      <c r="H40" s="58">
        <f>'25 - 26 Tuition'!Y43</f>
        <v>21</v>
      </c>
      <c r="I40" s="166">
        <f t="shared" si="2"/>
        <v>1007.64</v>
      </c>
      <c r="J40" s="167">
        <v>6</v>
      </c>
      <c r="K40" s="53">
        <f>'25 - 26 Tuition'!M13</f>
        <v>2035.8000000000002</v>
      </c>
      <c r="L40" s="58">
        <f>'25 - 26 Tuition'!F43</f>
        <v>24</v>
      </c>
      <c r="M40" s="59">
        <f>'25 - 26 Tuition'!K43</f>
        <v>15</v>
      </c>
      <c r="N40" s="59">
        <f>'25 - 26 Tuition'!P43</f>
        <v>21</v>
      </c>
      <c r="O40" s="58">
        <f>'25 - 26 Tuition'!T43</f>
        <v>21</v>
      </c>
      <c r="P40" s="58">
        <f>'25 - 26 Tuition'!Y43</f>
        <v>21</v>
      </c>
      <c r="Q40" s="60">
        <f t="shared" ref="Q40:Q44" si="3">SUM(K40:P40)</f>
        <v>2137.8000000000002</v>
      </c>
      <c r="W40" s="66"/>
    </row>
    <row r="41" spans="1:23" s="1" customFormat="1" ht="15.5">
      <c r="A41" s="1">
        <v>7</v>
      </c>
      <c r="C41" s="53">
        <f>'25 - 26 Tuition'!H14</f>
        <v>1056.58</v>
      </c>
      <c r="D41" s="58">
        <f>'25 - 26 Tuition'!F44</f>
        <v>28</v>
      </c>
      <c r="E41" s="59">
        <f>'25 - 26 Tuition'!K44</f>
        <v>17.5</v>
      </c>
      <c r="F41" s="59">
        <f>'25 - 26 Tuition'!P44</f>
        <v>24.5</v>
      </c>
      <c r="G41" s="58">
        <f>'25 - 26 Tuition'!T44</f>
        <v>24.5</v>
      </c>
      <c r="H41" s="58">
        <f>'25 - 26 Tuition'!Y44</f>
        <v>24.5</v>
      </c>
      <c r="I41" s="166">
        <f t="shared" si="2"/>
        <v>1175.58</v>
      </c>
      <c r="J41" s="167">
        <v>7</v>
      </c>
      <c r="K41" s="53">
        <f>'25 - 26 Tuition'!M14</f>
        <v>2375.1</v>
      </c>
      <c r="L41" s="58">
        <f>'25 - 26 Tuition'!F44</f>
        <v>28</v>
      </c>
      <c r="M41" s="59">
        <f>'25 - 26 Tuition'!K44</f>
        <v>17.5</v>
      </c>
      <c r="N41" s="59">
        <f>'25 - 26 Tuition'!P44</f>
        <v>24.5</v>
      </c>
      <c r="O41" s="58">
        <f>'25 - 26 Tuition'!T44</f>
        <v>24.5</v>
      </c>
      <c r="P41" s="58">
        <f>'25 - 26 Tuition'!Y44</f>
        <v>24.5</v>
      </c>
      <c r="Q41" s="60">
        <f t="shared" si="3"/>
        <v>2494.1</v>
      </c>
      <c r="W41" s="66"/>
    </row>
    <row r="42" spans="1:23" s="1" customFormat="1" ht="15.5">
      <c r="A42" s="1">
        <v>8</v>
      </c>
      <c r="C42" s="53">
        <f>'25 - 26 Tuition'!H15</f>
        <v>1207.52</v>
      </c>
      <c r="D42" s="58">
        <f>'25 - 26 Tuition'!F45</f>
        <v>32</v>
      </c>
      <c r="E42" s="59">
        <f>'25 - 26 Tuition'!K45</f>
        <v>20</v>
      </c>
      <c r="F42" s="59">
        <f>'25 - 26 Tuition'!P45</f>
        <v>28</v>
      </c>
      <c r="G42" s="58">
        <f>'25 - 26 Tuition'!T45</f>
        <v>28</v>
      </c>
      <c r="H42" s="58">
        <f>'25 - 26 Tuition'!Y45</f>
        <v>28</v>
      </c>
      <c r="I42" s="166">
        <f t="shared" si="2"/>
        <v>1343.52</v>
      </c>
      <c r="J42" s="167">
        <v>8</v>
      </c>
      <c r="K42" s="53">
        <f>'25 - 26 Tuition'!M15</f>
        <v>2714.4</v>
      </c>
      <c r="L42" s="58">
        <f>'25 - 26 Tuition'!F45</f>
        <v>32</v>
      </c>
      <c r="M42" s="59">
        <f>'25 - 26 Tuition'!K45</f>
        <v>20</v>
      </c>
      <c r="N42" s="59">
        <f>'25 - 26 Tuition'!P45</f>
        <v>28</v>
      </c>
      <c r="O42" s="58">
        <f>'25 - 26 Tuition'!T45</f>
        <v>28</v>
      </c>
      <c r="P42" s="58">
        <f>'25 - 26 Tuition'!Y45</f>
        <v>28</v>
      </c>
      <c r="Q42" s="60">
        <f t="shared" si="3"/>
        <v>2850.4</v>
      </c>
      <c r="W42" s="66"/>
    </row>
    <row r="43" spans="1:23" s="1" customFormat="1" ht="15.5">
      <c r="A43" s="1">
        <v>9</v>
      </c>
      <c r="C43" s="53">
        <f>'25 - 26 Tuition'!H16</f>
        <v>1358.46</v>
      </c>
      <c r="D43" s="58">
        <f>'25 - 26 Tuition'!F46</f>
        <v>36</v>
      </c>
      <c r="E43" s="59">
        <f>'25 - 26 Tuition'!K46</f>
        <v>22.5</v>
      </c>
      <c r="F43" s="59">
        <f>'25 - 26 Tuition'!P46</f>
        <v>31.5</v>
      </c>
      <c r="G43" s="58">
        <f>'25 - 26 Tuition'!T46</f>
        <v>31.5</v>
      </c>
      <c r="H43" s="58">
        <f>'25 - 26 Tuition'!Y46</f>
        <v>31.5</v>
      </c>
      <c r="I43" s="166">
        <f t="shared" si="2"/>
        <v>1511.46</v>
      </c>
      <c r="J43" s="167">
        <v>9</v>
      </c>
      <c r="K43" s="53">
        <f>'25 - 26 Tuition'!M16</f>
        <v>3053.7000000000003</v>
      </c>
      <c r="L43" s="58">
        <f>'25 - 26 Tuition'!F46</f>
        <v>36</v>
      </c>
      <c r="M43" s="59">
        <f>'25 - 26 Tuition'!K46</f>
        <v>22.5</v>
      </c>
      <c r="N43" s="59">
        <f>'25 - 26 Tuition'!P46</f>
        <v>31.5</v>
      </c>
      <c r="O43" s="58">
        <f>'25 - 26 Tuition'!T46</f>
        <v>31.5</v>
      </c>
      <c r="P43" s="58">
        <f>'25 - 26 Tuition'!Y46</f>
        <v>31.5</v>
      </c>
      <c r="Q43" s="60">
        <f t="shared" si="3"/>
        <v>3206.7000000000003</v>
      </c>
      <c r="W43" s="66"/>
    </row>
    <row r="44" spans="1:23" s="1" customFormat="1" ht="15.5">
      <c r="A44" s="1">
        <v>10</v>
      </c>
      <c r="C44" s="53">
        <f>'25 - 26 Tuition'!H17</f>
        <v>1509.4</v>
      </c>
      <c r="D44" s="58">
        <f>'25 - 26 Tuition'!F47</f>
        <v>40</v>
      </c>
      <c r="E44" s="59">
        <f>'25 - 26 Tuition'!K47</f>
        <v>25</v>
      </c>
      <c r="F44" s="59">
        <f>'25 - 26 Tuition'!P47</f>
        <v>35</v>
      </c>
      <c r="G44" s="58">
        <f>'25 - 26 Tuition'!T47</f>
        <v>35</v>
      </c>
      <c r="H44" s="58">
        <f>'25 - 26 Tuition'!Y47</f>
        <v>35</v>
      </c>
      <c r="I44" s="166">
        <f t="shared" si="2"/>
        <v>1679.4</v>
      </c>
      <c r="J44" s="167">
        <v>10</v>
      </c>
      <c r="K44" s="53">
        <f>'25 - 26 Tuition'!M17</f>
        <v>3393</v>
      </c>
      <c r="L44" s="58">
        <f>'25 - 26 Tuition'!F47</f>
        <v>40</v>
      </c>
      <c r="M44" s="59">
        <f>'25 - 26 Tuition'!K47</f>
        <v>25</v>
      </c>
      <c r="N44" s="59">
        <f>'25 - 26 Tuition'!P47</f>
        <v>35</v>
      </c>
      <c r="O44" s="58">
        <f>'25 - 26 Tuition'!T47</f>
        <v>35</v>
      </c>
      <c r="P44" s="58">
        <f>'25 - 26 Tuition'!Y47</f>
        <v>35</v>
      </c>
      <c r="Q44" s="60">
        <f t="shared" si="3"/>
        <v>3563</v>
      </c>
      <c r="W44" s="66"/>
    </row>
    <row r="45" spans="1:23" s="1" customFormat="1" ht="15.5">
      <c r="C45" s="163"/>
      <c r="D45" s="168"/>
      <c r="E45" s="168"/>
      <c r="F45" s="168"/>
      <c r="G45" s="168"/>
      <c r="H45" s="168"/>
      <c r="I45" s="166" t="s">
        <v>10</v>
      </c>
      <c r="J45" s="167"/>
      <c r="K45" s="53" t="s">
        <v>10</v>
      </c>
      <c r="L45" s="168"/>
      <c r="M45" s="168"/>
      <c r="N45" s="168"/>
      <c r="O45" s="168"/>
      <c r="P45" s="168"/>
      <c r="Q45" s="60" t="s">
        <v>10</v>
      </c>
      <c r="W45" s="66"/>
    </row>
    <row r="46" spans="1:23" s="1" customFormat="1" ht="15.5">
      <c r="A46" s="1">
        <v>11</v>
      </c>
      <c r="C46" s="53">
        <f>'25 - 26 Tuition'!H19</f>
        <v>1575.5</v>
      </c>
      <c r="D46" s="58">
        <f>'25 - 26 Tuition'!F48</f>
        <v>44</v>
      </c>
      <c r="E46" s="59">
        <f>'25 - 26 Tuition'!K48</f>
        <v>27.5</v>
      </c>
      <c r="F46" s="59">
        <f>'25 - 26 Tuition'!P48</f>
        <v>38.5</v>
      </c>
      <c r="G46" s="59">
        <f>'25 - 26 Tuition'!T48</f>
        <v>38.5</v>
      </c>
      <c r="H46" s="58">
        <f>'25 - 26 Tuition'!AB38</f>
        <v>38.5</v>
      </c>
      <c r="I46" s="166">
        <f t="shared" ref="I46:I53" si="4">SUM(C46:H46)</f>
        <v>1762.5</v>
      </c>
      <c r="J46" s="167">
        <v>11</v>
      </c>
      <c r="K46" s="53">
        <f>'25 - 26 Tuition'!M19</f>
        <v>3466.57</v>
      </c>
      <c r="L46" s="58">
        <f>'25 - 26 Tuition'!F48</f>
        <v>44</v>
      </c>
      <c r="M46" s="59">
        <f>'25 - 26 Tuition'!K48</f>
        <v>27.5</v>
      </c>
      <c r="N46" s="59">
        <f>'25 - 26 Tuition'!P48</f>
        <v>38.5</v>
      </c>
      <c r="O46" s="58">
        <f>'25 - 26 Tuition'!T48</f>
        <v>38.5</v>
      </c>
      <c r="P46" s="58">
        <f>'25 - 26 Tuition'!AB38</f>
        <v>38.5</v>
      </c>
      <c r="Q46" s="60">
        <f>SUM(K46:P46)</f>
        <v>3653.57</v>
      </c>
      <c r="W46" s="66"/>
    </row>
    <row r="47" spans="1:23" s="1" customFormat="1" ht="15.5">
      <c r="A47" s="1">
        <v>12</v>
      </c>
      <c r="C47" s="53">
        <f>'25 - 26 Tuition'!H20</f>
        <v>1641.6</v>
      </c>
      <c r="D47" s="58">
        <f>'25 - 26 Tuition'!F49</f>
        <v>48</v>
      </c>
      <c r="E47" s="59">
        <f>'25 - 26 Tuition'!K49</f>
        <v>30</v>
      </c>
      <c r="F47" s="59">
        <f>'25 - 26 Tuition'!P49</f>
        <v>42</v>
      </c>
      <c r="G47" s="59">
        <f>'25 - 26 Tuition'!T49</f>
        <v>42</v>
      </c>
      <c r="H47" s="58">
        <f>'25 - 26 Tuition'!AB39</f>
        <v>42</v>
      </c>
      <c r="I47" s="166">
        <f t="shared" si="4"/>
        <v>1845.6</v>
      </c>
      <c r="J47" s="167">
        <v>12</v>
      </c>
      <c r="K47" s="53">
        <f>'25 - 26 Tuition'!M20</f>
        <v>3540.1400000000003</v>
      </c>
      <c r="L47" s="58">
        <f>'25 - 26 Tuition'!F49</f>
        <v>48</v>
      </c>
      <c r="M47" s="59">
        <f>'25 - 26 Tuition'!K49</f>
        <v>30</v>
      </c>
      <c r="N47" s="59">
        <f>'25 - 26 Tuition'!P49</f>
        <v>42</v>
      </c>
      <c r="O47" s="58">
        <f>'25 - 26 Tuition'!T49</f>
        <v>42</v>
      </c>
      <c r="P47" s="58">
        <f>'25 - 26 Tuition'!AB39</f>
        <v>42</v>
      </c>
      <c r="Q47" s="60">
        <f t="shared" ref="Q47:Q53" si="5">SUM(K47:P47)</f>
        <v>3744.1400000000003</v>
      </c>
      <c r="W47" s="66"/>
    </row>
    <row r="48" spans="1:23" s="1" customFormat="1" ht="15.5">
      <c r="A48" s="1">
        <v>13</v>
      </c>
      <c r="C48" s="53">
        <f>'25 - 26 Tuition'!H21</f>
        <v>1707.6999999999998</v>
      </c>
      <c r="D48" s="58">
        <f>'25 - 26 Tuition'!$F$50</f>
        <v>48</v>
      </c>
      <c r="E48" s="59">
        <f>'25 - 26 Tuition'!$K$50</f>
        <v>30</v>
      </c>
      <c r="F48" s="59">
        <f>'25 - 26 Tuition'!$P$50</f>
        <v>42</v>
      </c>
      <c r="G48" s="59">
        <f>'25 - 26 Tuition'!$T$50</f>
        <v>42</v>
      </c>
      <c r="H48" s="58">
        <f>'25 - 26 Tuition'!AB40</f>
        <v>45.5</v>
      </c>
      <c r="I48" s="166">
        <f t="shared" si="4"/>
        <v>1915.1999999999998</v>
      </c>
      <c r="J48" s="167">
        <v>13</v>
      </c>
      <c r="K48" s="53">
        <f>'25 - 26 Tuition'!M21</f>
        <v>3613.7100000000005</v>
      </c>
      <c r="L48" s="58">
        <f>'25 - 26 Tuition'!$F$50</f>
        <v>48</v>
      </c>
      <c r="M48" s="59">
        <f>'25 - 26 Tuition'!$K$50</f>
        <v>30</v>
      </c>
      <c r="N48" s="59">
        <f>'25 - 26 Tuition'!$P$50</f>
        <v>42</v>
      </c>
      <c r="O48" s="58">
        <f>'25 - 26 Tuition'!$T$50</f>
        <v>42</v>
      </c>
      <c r="P48" s="58">
        <f>'25 - 26 Tuition'!AB40</f>
        <v>45.5</v>
      </c>
      <c r="Q48" s="60">
        <f t="shared" si="5"/>
        <v>3821.2100000000005</v>
      </c>
      <c r="W48" s="66"/>
    </row>
    <row r="49" spans="1:23" s="1" customFormat="1" ht="15.5">
      <c r="A49" s="1">
        <v>14</v>
      </c>
      <c r="C49" s="53">
        <f>'25 - 26 Tuition'!H22</f>
        <v>1773.7999999999997</v>
      </c>
      <c r="D49" s="58">
        <f>'25 - 26 Tuition'!$F$50</f>
        <v>48</v>
      </c>
      <c r="E49" s="59">
        <f>'25 - 26 Tuition'!$K$50</f>
        <v>30</v>
      </c>
      <c r="F49" s="59">
        <f>'25 - 26 Tuition'!$P$50</f>
        <v>42</v>
      </c>
      <c r="G49" s="59">
        <f>'25 - 26 Tuition'!$T$50</f>
        <v>42</v>
      </c>
      <c r="H49" s="58">
        <f>'25 - 26 Tuition'!AB41</f>
        <v>49</v>
      </c>
      <c r="I49" s="166">
        <f t="shared" si="4"/>
        <v>1984.7999999999997</v>
      </c>
      <c r="J49" s="167">
        <v>14</v>
      </c>
      <c r="K49" s="53">
        <f>'25 - 26 Tuition'!M22</f>
        <v>3687.2800000000007</v>
      </c>
      <c r="L49" s="58">
        <f>'25 - 26 Tuition'!$F$50</f>
        <v>48</v>
      </c>
      <c r="M49" s="59">
        <f>'25 - 26 Tuition'!$K$50</f>
        <v>30</v>
      </c>
      <c r="N49" s="59">
        <f>'25 - 26 Tuition'!$P$50</f>
        <v>42</v>
      </c>
      <c r="O49" s="58">
        <f>'25 - 26 Tuition'!$T$50</f>
        <v>42</v>
      </c>
      <c r="P49" s="58">
        <f>'25 - 26 Tuition'!AB41</f>
        <v>49</v>
      </c>
      <c r="Q49" s="60">
        <f t="shared" si="5"/>
        <v>3898.2800000000007</v>
      </c>
      <c r="W49" s="66"/>
    </row>
    <row r="50" spans="1:23" s="1" customFormat="1" ht="15.5">
      <c r="A50" s="1">
        <v>15</v>
      </c>
      <c r="C50" s="53">
        <f>'25 - 26 Tuition'!H23</f>
        <v>1839.8999999999996</v>
      </c>
      <c r="D50" s="58">
        <f>'25 - 26 Tuition'!$F$50</f>
        <v>48</v>
      </c>
      <c r="E50" s="59">
        <f>'25 - 26 Tuition'!$K$50</f>
        <v>30</v>
      </c>
      <c r="F50" s="59">
        <f>'25 - 26 Tuition'!$P$50</f>
        <v>42</v>
      </c>
      <c r="G50" s="59">
        <f>'25 - 26 Tuition'!$T$50</f>
        <v>42</v>
      </c>
      <c r="H50" s="58">
        <f>'25 - 26 Tuition'!AB42</f>
        <v>52.5</v>
      </c>
      <c r="I50" s="166">
        <f t="shared" si="4"/>
        <v>2054.3999999999996</v>
      </c>
      <c r="J50" s="167">
        <v>15</v>
      </c>
      <c r="K50" s="53">
        <f>'25 - 26 Tuition'!M23</f>
        <v>3760.8500000000008</v>
      </c>
      <c r="L50" s="58">
        <f>'25 - 26 Tuition'!$F$50</f>
        <v>48</v>
      </c>
      <c r="M50" s="59">
        <f>'25 - 26 Tuition'!$K$50</f>
        <v>30</v>
      </c>
      <c r="N50" s="59">
        <f>'25 - 26 Tuition'!$P$50</f>
        <v>42</v>
      </c>
      <c r="O50" s="58">
        <f>'25 - 26 Tuition'!$T$50</f>
        <v>42</v>
      </c>
      <c r="P50" s="58">
        <f>'25 - 26 Tuition'!AB42</f>
        <v>52.5</v>
      </c>
      <c r="Q50" s="60">
        <f t="shared" si="5"/>
        <v>3975.3500000000008</v>
      </c>
      <c r="W50" s="66"/>
    </row>
    <row r="51" spans="1:23" s="1" customFormat="1" ht="15.5">
      <c r="A51" s="1">
        <v>16</v>
      </c>
      <c r="C51" s="53">
        <f>'25 - 26 Tuition'!H24</f>
        <v>1905.9999999999995</v>
      </c>
      <c r="D51" s="58">
        <f>'25 - 26 Tuition'!$F$50</f>
        <v>48</v>
      </c>
      <c r="E51" s="59">
        <f>'25 - 26 Tuition'!$K$50</f>
        <v>30</v>
      </c>
      <c r="F51" s="59">
        <f>'25 - 26 Tuition'!$P$50</f>
        <v>42</v>
      </c>
      <c r="G51" s="59">
        <f>'25 - 26 Tuition'!$T$50</f>
        <v>42</v>
      </c>
      <c r="H51" s="58">
        <f>'25 - 26 Tuition'!AB43</f>
        <v>56</v>
      </c>
      <c r="I51" s="166">
        <f t="shared" si="4"/>
        <v>2123.9999999999995</v>
      </c>
      <c r="J51" s="167">
        <v>16</v>
      </c>
      <c r="K51" s="53">
        <f>'25 - 26 Tuition'!M24</f>
        <v>3834.420000000001</v>
      </c>
      <c r="L51" s="58">
        <f>'25 - 26 Tuition'!$F$50</f>
        <v>48</v>
      </c>
      <c r="M51" s="59">
        <f>'25 - 26 Tuition'!$K$50</f>
        <v>30</v>
      </c>
      <c r="N51" s="59">
        <f>'25 - 26 Tuition'!$P$50</f>
        <v>42</v>
      </c>
      <c r="O51" s="58">
        <f>'25 - 26 Tuition'!$T$50</f>
        <v>42</v>
      </c>
      <c r="P51" s="58">
        <f>'25 - 26 Tuition'!AB43</f>
        <v>56</v>
      </c>
      <c r="Q51" s="60">
        <f t="shared" si="5"/>
        <v>4052.420000000001</v>
      </c>
      <c r="W51" s="66"/>
    </row>
    <row r="52" spans="1:23" s="1" customFormat="1" ht="15.5">
      <c r="A52" s="1">
        <v>17</v>
      </c>
      <c r="C52" s="53">
        <f>'25 - 26 Tuition'!H25</f>
        <v>1972.0999999999995</v>
      </c>
      <c r="D52" s="58">
        <f>'25 - 26 Tuition'!$F$50</f>
        <v>48</v>
      </c>
      <c r="E52" s="59">
        <f>'25 - 26 Tuition'!$K$50</f>
        <v>30</v>
      </c>
      <c r="F52" s="59">
        <f>'25 - 26 Tuition'!$P$50</f>
        <v>42</v>
      </c>
      <c r="G52" s="59">
        <f>'25 - 26 Tuition'!$T$50</f>
        <v>42</v>
      </c>
      <c r="H52" s="58">
        <f>'25 - 26 Tuition'!AB44</f>
        <v>59.5</v>
      </c>
      <c r="I52" s="166">
        <f t="shared" si="4"/>
        <v>2193.5999999999995</v>
      </c>
      <c r="J52" s="167">
        <v>17</v>
      </c>
      <c r="K52" s="53">
        <f>'25 - 26 Tuition'!M25</f>
        <v>3907.9900000000011</v>
      </c>
      <c r="L52" s="58">
        <f>'25 - 26 Tuition'!$F$50</f>
        <v>48</v>
      </c>
      <c r="M52" s="59">
        <f>'25 - 26 Tuition'!$K$50</f>
        <v>30</v>
      </c>
      <c r="N52" s="59">
        <f>'25 - 26 Tuition'!$P$50</f>
        <v>42</v>
      </c>
      <c r="O52" s="58">
        <f>'25 - 26 Tuition'!$T$50</f>
        <v>42</v>
      </c>
      <c r="P52" s="58">
        <f>'25 - 26 Tuition'!AB44</f>
        <v>59.5</v>
      </c>
      <c r="Q52" s="60">
        <f t="shared" si="5"/>
        <v>4129.4900000000016</v>
      </c>
      <c r="W52" s="66"/>
    </row>
    <row r="53" spans="1:23" s="1" customFormat="1" ht="15.5">
      <c r="A53" s="1">
        <v>18</v>
      </c>
      <c r="C53" s="53">
        <f>'25 - 26 Tuition'!H26</f>
        <v>2038.1999999999994</v>
      </c>
      <c r="D53" s="58">
        <f>'25 - 26 Tuition'!$F$50</f>
        <v>48</v>
      </c>
      <c r="E53" s="59">
        <f>'25 - 26 Tuition'!$K$50</f>
        <v>30</v>
      </c>
      <c r="F53" s="59">
        <f>'25 - 26 Tuition'!$P$50</f>
        <v>42</v>
      </c>
      <c r="G53" s="59">
        <f>'25 - 26 Tuition'!$T$50</f>
        <v>42</v>
      </c>
      <c r="H53" s="58">
        <f>'25 - 26 Tuition'!AB45</f>
        <v>63</v>
      </c>
      <c r="I53" s="166">
        <f t="shared" si="4"/>
        <v>2263.1999999999994</v>
      </c>
      <c r="J53" s="167">
        <v>18</v>
      </c>
      <c r="K53" s="53">
        <f>'25 - 26 Tuition'!M26</f>
        <v>3981.5600000000013</v>
      </c>
      <c r="L53" s="58">
        <f>'25 - 26 Tuition'!$F$50</f>
        <v>48</v>
      </c>
      <c r="M53" s="59">
        <f>'25 - 26 Tuition'!$K$50</f>
        <v>30</v>
      </c>
      <c r="N53" s="59">
        <f>'25 - 26 Tuition'!$P$50</f>
        <v>42</v>
      </c>
      <c r="O53" s="58">
        <f>'25 - 26 Tuition'!$T$50</f>
        <v>42</v>
      </c>
      <c r="P53" s="58">
        <f>'25 - 26 Tuition'!AB45</f>
        <v>63</v>
      </c>
      <c r="Q53" s="60">
        <f t="shared" si="5"/>
        <v>4206.5600000000013</v>
      </c>
      <c r="W53" s="66"/>
    </row>
    <row r="54" spans="1:23" s="1" customFormat="1" ht="15.5">
      <c r="C54" s="53" t="s">
        <v>10</v>
      </c>
      <c r="D54" s="58" t="s">
        <v>10</v>
      </c>
      <c r="E54" s="59" t="s">
        <v>10</v>
      </c>
      <c r="F54" s="59" t="s">
        <v>10</v>
      </c>
      <c r="G54" s="58" t="s">
        <v>10</v>
      </c>
      <c r="H54" s="58"/>
      <c r="I54" s="166" t="s">
        <v>10</v>
      </c>
      <c r="J54" s="167"/>
      <c r="K54" s="53" t="s">
        <v>10</v>
      </c>
      <c r="L54" s="58" t="s">
        <v>10</v>
      </c>
      <c r="M54" s="59" t="s">
        <v>10</v>
      </c>
      <c r="N54" s="59" t="s">
        <v>10</v>
      </c>
      <c r="O54" s="58" t="s">
        <v>10</v>
      </c>
      <c r="P54" s="58"/>
      <c r="Q54" s="60" t="s">
        <v>10</v>
      </c>
      <c r="W54" s="66"/>
    </row>
    <row r="55" spans="1:23" s="1" customFormat="1" ht="15.5">
      <c r="A55" s="1">
        <v>19</v>
      </c>
      <c r="C55" s="53">
        <f>'25 - 26 Tuition'!H28</f>
        <v>2156.59</v>
      </c>
      <c r="D55" s="58">
        <f>'25 - 26 Tuition'!$F$50</f>
        <v>48</v>
      </c>
      <c r="E55" s="59">
        <f>'25 - 26 Tuition'!$K$50</f>
        <v>30</v>
      </c>
      <c r="F55" s="59">
        <f>'25 - 26 Tuition'!$P$50</f>
        <v>42</v>
      </c>
      <c r="G55" s="59">
        <f>'25 - 26 Tuition'!$T$50</f>
        <v>42</v>
      </c>
      <c r="H55" s="58">
        <f>'25 - 26 Tuition'!AB46</f>
        <v>66.5</v>
      </c>
      <c r="I55" s="166">
        <f>SUM(C55:H55)</f>
        <v>2385.09</v>
      </c>
      <c r="J55" s="167">
        <v>19</v>
      </c>
      <c r="K55" s="53">
        <f>'25 - 26 Tuition'!M28</f>
        <v>4307.29</v>
      </c>
      <c r="L55" s="58">
        <f>'25 - 26 Tuition'!$F$50</f>
        <v>48</v>
      </c>
      <c r="M55" s="59">
        <f>'25 - 26 Tuition'!$K$50</f>
        <v>30</v>
      </c>
      <c r="N55" s="59">
        <f>'25 - 26 Tuition'!$P$50</f>
        <v>42</v>
      </c>
      <c r="O55" s="58">
        <f>'25 - 26 Tuition'!$T$50</f>
        <v>42</v>
      </c>
      <c r="P55" s="58">
        <f>'25 - 26 Tuition'!AB46</f>
        <v>66.5</v>
      </c>
      <c r="Q55" s="60">
        <f>SUM(K55:P55)</f>
        <v>4535.79</v>
      </c>
      <c r="W55" s="66"/>
    </row>
    <row r="56" spans="1:23" s="1" customFormat="1" ht="15.5">
      <c r="A56" s="1">
        <v>20</v>
      </c>
      <c r="C56" s="53">
        <f>'25 - 26 Tuition'!H29</f>
        <v>2274.9800000000009</v>
      </c>
      <c r="D56" s="58">
        <f>'25 - 26 Tuition'!$F$50</f>
        <v>48</v>
      </c>
      <c r="E56" s="59">
        <f>'25 - 26 Tuition'!$K$50</f>
        <v>30</v>
      </c>
      <c r="F56" s="59">
        <f>'25 - 26 Tuition'!$P$50</f>
        <v>42</v>
      </c>
      <c r="G56" s="59">
        <f>'25 - 26 Tuition'!$T$50</f>
        <v>42</v>
      </c>
      <c r="H56" s="58">
        <f>'25 - 26 Tuition'!AB47</f>
        <v>70</v>
      </c>
      <c r="I56" s="166">
        <f>SUM(C56:H56)</f>
        <v>2506.9800000000009</v>
      </c>
      <c r="J56" s="167">
        <v>20</v>
      </c>
      <c r="K56" s="53">
        <f>'25 - 26 Tuition'!M29</f>
        <v>4633.0199999999986</v>
      </c>
      <c r="L56" s="58">
        <f>'25 - 26 Tuition'!$F$50</f>
        <v>48</v>
      </c>
      <c r="M56" s="59">
        <f>'25 - 26 Tuition'!$K$50</f>
        <v>30</v>
      </c>
      <c r="N56" s="59">
        <f>'25 - 26 Tuition'!$P$50</f>
        <v>42</v>
      </c>
      <c r="O56" s="58">
        <f>'25 - 26 Tuition'!$T$50</f>
        <v>42</v>
      </c>
      <c r="P56" s="58">
        <f>'25 - 26 Tuition'!AB47</f>
        <v>70</v>
      </c>
      <c r="Q56" s="60">
        <f t="shared" ref="Q56:Q57" si="6">SUM(K56:P56)</f>
        <v>4865.0199999999986</v>
      </c>
      <c r="W56" s="66"/>
    </row>
    <row r="57" spans="1:23" s="1" customFormat="1" ht="15.5">
      <c r="A57" s="1">
        <v>21</v>
      </c>
      <c r="C57" s="53">
        <f>'25 - 26 Tuition'!H30</f>
        <v>2393.3700000000017</v>
      </c>
      <c r="D57" s="58">
        <f>'25 - 26 Tuition'!$F$50</f>
        <v>48</v>
      </c>
      <c r="E57" s="59">
        <f>'25 - 26 Tuition'!$K$50</f>
        <v>30</v>
      </c>
      <c r="F57" s="59">
        <f>'25 - 26 Tuition'!$P$50</f>
        <v>42</v>
      </c>
      <c r="G57" s="59">
        <f>'25 - 26 Tuition'!$T$50</f>
        <v>42</v>
      </c>
      <c r="H57" s="58">
        <f>H35*A57</f>
        <v>73.5</v>
      </c>
      <c r="I57" s="166">
        <f>SUM(C57:H57)</f>
        <v>2628.8700000000017</v>
      </c>
      <c r="J57" s="167">
        <v>21</v>
      </c>
      <c r="K57" s="53">
        <f>'25 - 26 Tuition'!M30</f>
        <v>4958.7499999999973</v>
      </c>
      <c r="L57" s="58">
        <f>'25 - 26 Tuition'!$F$50</f>
        <v>48</v>
      </c>
      <c r="M57" s="59">
        <f>'25 - 26 Tuition'!$K$50</f>
        <v>30</v>
      </c>
      <c r="N57" s="59">
        <f>'25 - 26 Tuition'!$P$50</f>
        <v>42</v>
      </c>
      <c r="O57" s="58">
        <f>'25 - 26 Tuition'!$T$50</f>
        <v>42</v>
      </c>
      <c r="P57" s="58">
        <f>P35*J57</f>
        <v>73.5</v>
      </c>
      <c r="Q57" s="60">
        <f t="shared" si="6"/>
        <v>5194.2499999999973</v>
      </c>
      <c r="W57" s="66"/>
    </row>
    <row r="58" spans="1:23" s="1" customFormat="1" ht="15.5">
      <c r="A58" s="1">
        <v>22</v>
      </c>
      <c r="C58" s="164">
        <f>'25 - 26 Tuition'!H31</f>
        <v>2511.7600000000025</v>
      </c>
      <c r="D58" s="169">
        <f>'25 - 26 Tuition'!F50</f>
        <v>48</v>
      </c>
      <c r="E58" s="170">
        <f>'25 - 26 Tuition'!K50</f>
        <v>30</v>
      </c>
      <c r="F58" s="170">
        <f>'25 - 26 Tuition'!P50</f>
        <v>42</v>
      </c>
      <c r="G58" s="170">
        <f>'25 - 26 Tuition'!T50</f>
        <v>42</v>
      </c>
      <c r="H58" s="169">
        <f>H35*A58</f>
        <v>77</v>
      </c>
      <c r="I58" s="171">
        <f>SUM(C58:H58)</f>
        <v>2750.7600000000025</v>
      </c>
      <c r="J58" s="167">
        <v>22</v>
      </c>
      <c r="K58" s="164">
        <f>'25 - 26 Tuition'!M31</f>
        <v>5284.4799999999959</v>
      </c>
      <c r="L58" s="169">
        <f>'25 - 26 Tuition'!F50</f>
        <v>48</v>
      </c>
      <c r="M58" s="170">
        <f>'25 - 26 Tuition'!K50</f>
        <v>30</v>
      </c>
      <c r="N58" s="170">
        <f>'25 - 26 Tuition'!P50</f>
        <v>42</v>
      </c>
      <c r="O58" s="169">
        <f>'25 - 26 Tuition'!T50</f>
        <v>42</v>
      </c>
      <c r="P58" s="169">
        <f>P35*J58</f>
        <v>77</v>
      </c>
      <c r="Q58" s="61">
        <f>SUM(K58:P58)</f>
        <v>5523.4799999999959</v>
      </c>
      <c r="W58" s="66"/>
    </row>
    <row r="60" spans="1:23" ht="22.5">
      <c r="C60" s="48" t="s">
        <v>54</v>
      </c>
    </row>
  </sheetData>
  <mergeCells count="3">
    <mergeCell ref="H4:N4"/>
    <mergeCell ref="C33:H33"/>
    <mergeCell ref="J33:P33"/>
  </mergeCells>
  <pageMargins left="0.25" right="0" top="0.5" bottom="0.5" header="0.5" footer="0.5"/>
  <pageSetup scale="53" orientation="portrait" r:id="rId1"/>
  <headerFooter alignWithMargins="0">
    <oddFooter>&amp;C&amp;P&amp;R5/2017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>
      <selection activeCell="E26" sqref="E26"/>
    </sheetView>
  </sheetViews>
  <sheetFormatPr defaultColWidth="9" defaultRowHeight="12.5"/>
  <cols>
    <col min="1" max="1" width="11.26953125" style="3" customWidth="1"/>
    <col min="2" max="2" width="10.7265625" style="4" customWidth="1"/>
    <col min="3" max="3" width="14.26953125" customWidth="1"/>
    <col min="4" max="4" width="20.7265625" style="5" customWidth="1"/>
    <col min="5" max="5" width="10.26953125" customWidth="1"/>
    <col min="6" max="6" width="11.26953125" style="3" customWidth="1"/>
    <col min="7" max="7" width="9.7265625" style="5" customWidth="1"/>
    <col min="8" max="8" width="14.26953125" customWidth="1"/>
    <col min="9" max="9" width="20.7265625" customWidth="1"/>
    <col min="10" max="15" width="8.7265625" customWidth="1"/>
  </cols>
  <sheetData>
    <row r="1" spans="1:9" ht="18.5">
      <c r="A1" s="6" t="s">
        <v>55</v>
      </c>
      <c r="B1" s="7"/>
      <c r="C1" s="8"/>
      <c r="D1" s="9"/>
      <c r="E1" s="8"/>
      <c r="F1" s="10"/>
      <c r="G1" s="9"/>
      <c r="H1" s="8"/>
      <c r="I1" s="8"/>
    </row>
    <row r="2" spans="1:9" s="1" customFormat="1" ht="15.5">
      <c r="A2" s="11" t="s">
        <v>72</v>
      </c>
      <c r="B2" s="12"/>
      <c r="C2" s="13"/>
      <c r="D2" s="14"/>
      <c r="E2" s="13"/>
      <c r="F2" s="15"/>
      <c r="G2" s="14"/>
      <c r="H2" s="13"/>
      <c r="I2" s="13"/>
    </row>
    <row r="3" spans="1:9" s="1" customFormat="1" ht="15.5">
      <c r="A3" s="16" t="s">
        <v>56</v>
      </c>
      <c r="B3" s="12"/>
      <c r="C3" s="13"/>
      <c r="D3" s="14"/>
      <c r="E3" s="13"/>
      <c r="F3" s="15"/>
      <c r="G3" s="14"/>
      <c r="H3" s="13"/>
      <c r="I3" s="13"/>
    </row>
    <row r="4" spans="1:9" s="1" customFormat="1" ht="15.5">
      <c r="A4" s="11" t="s">
        <v>57</v>
      </c>
      <c r="B4" s="12"/>
      <c r="C4" s="13"/>
      <c r="D4" s="14"/>
      <c r="E4" s="13"/>
      <c r="F4" s="15"/>
      <c r="G4" s="14"/>
      <c r="H4" s="13"/>
      <c r="I4" s="13"/>
    </row>
    <row r="5" spans="1:9" ht="13">
      <c r="A5" s="17"/>
      <c r="B5" s="18"/>
      <c r="C5" s="19"/>
    </row>
    <row r="6" spans="1:9" s="1" customFormat="1" ht="15.5">
      <c r="A6" s="20" t="s">
        <v>58</v>
      </c>
      <c r="B6" s="21"/>
      <c r="C6" s="22"/>
      <c r="D6" s="23"/>
    </row>
    <row r="7" spans="1:9" ht="14.5">
      <c r="A7" s="24" t="s">
        <v>59</v>
      </c>
      <c r="B7" s="25"/>
      <c r="C7" s="26"/>
      <c r="D7" s="27"/>
      <c r="F7"/>
      <c r="G7"/>
    </row>
    <row r="8" spans="1:9" ht="15" customHeight="1">
      <c r="A8" s="28" t="s">
        <v>60</v>
      </c>
      <c r="B8" s="29" t="s">
        <v>61</v>
      </c>
      <c r="C8" s="30" t="s">
        <v>62</v>
      </c>
      <c r="D8" s="31" t="s">
        <v>63</v>
      </c>
      <c r="F8"/>
      <c r="G8"/>
    </row>
    <row r="9" spans="1:9" ht="15" customHeight="1">
      <c r="A9" s="28" t="s">
        <v>64</v>
      </c>
      <c r="B9" s="29" t="s">
        <v>65</v>
      </c>
      <c r="C9" s="30" t="s">
        <v>66</v>
      </c>
      <c r="D9" s="31" t="s">
        <v>67</v>
      </c>
      <c r="F9"/>
      <c r="G9"/>
    </row>
    <row r="10" spans="1:9" ht="13">
      <c r="A10" s="32">
        <v>1</v>
      </c>
      <c r="B10" s="33">
        <f>'25 - 26 DISTRICT INC UT,UC &amp;UF '!N6</f>
        <v>148.96</v>
      </c>
      <c r="C10" s="34">
        <f>'25 - 26 DISTRICT INC UT,UC &amp;UF '!I35</f>
        <v>167.94</v>
      </c>
      <c r="D10" s="35">
        <f>'25 - 26 DISTRICT INC UT,UC &amp;UF '!Q35</f>
        <v>356.3</v>
      </c>
      <c r="F10"/>
      <c r="G10"/>
    </row>
    <row r="11" spans="1:9" ht="13">
      <c r="A11" s="36">
        <v>2</v>
      </c>
      <c r="B11" s="33">
        <f>'25 - 26 DISTRICT INC UT,UC &amp;UF '!N7</f>
        <v>297.92</v>
      </c>
      <c r="C11" s="34">
        <f>'25 - 26 DISTRICT INC UT,UC &amp;UF '!I36</f>
        <v>335.88</v>
      </c>
      <c r="D11" s="35">
        <f>'25 - 26 DISTRICT INC UT,UC &amp;UF '!Q36</f>
        <v>712.6</v>
      </c>
      <c r="F11"/>
      <c r="G11"/>
    </row>
    <row r="12" spans="1:9" ht="13">
      <c r="A12" s="32">
        <v>3</v>
      </c>
      <c r="B12" s="33">
        <f>'25 - 26 DISTRICT INC UT,UC &amp;UF '!N8</f>
        <v>446.88</v>
      </c>
      <c r="C12" s="34">
        <f>'25 - 26 DISTRICT INC UT,UC &amp;UF '!I37</f>
        <v>503.82</v>
      </c>
      <c r="D12" s="35">
        <f>'25 - 26 DISTRICT INC UT,UC &amp;UF '!Q37</f>
        <v>1068.9000000000001</v>
      </c>
      <c r="F12"/>
      <c r="G12"/>
    </row>
    <row r="13" spans="1:9" ht="13">
      <c r="A13" s="36">
        <v>4</v>
      </c>
      <c r="B13" s="33">
        <f>'25 - 26 DISTRICT INC UT,UC &amp;UF '!N9</f>
        <v>595.84</v>
      </c>
      <c r="C13" s="34">
        <f>'25 - 26 DISTRICT INC UT,UC &amp;UF '!I38</f>
        <v>671.76</v>
      </c>
      <c r="D13" s="35">
        <f>'25 - 26 DISTRICT INC UT,UC &amp;UF '!Q38</f>
        <v>1425.2</v>
      </c>
      <c r="F13"/>
      <c r="G13"/>
    </row>
    <row r="14" spans="1:9" ht="13">
      <c r="A14" s="32">
        <v>5</v>
      </c>
      <c r="B14" s="33">
        <f>'25 - 26 DISTRICT INC UT,UC &amp;UF '!N10</f>
        <v>744.80000000000007</v>
      </c>
      <c r="C14" s="34">
        <f>'25 - 26 DISTRICT INC UT,UC &amp;UF '!I39</f>
        <v>839.7</v>
      </c>
      <c r="D14" s="35">
        <f>'25 - 26 DISTRICT INC UT,UC &amp;UF '!Q39</f>
        <v>1781.5</v>
      </c>
      <c r="E14" s="37"/>
      <c r="F14"/>
      <c r="G14"/>
    </row>
    <row r="15" spans="1:9" ht="13">
      <c r="A15" s="36">
        <v>6</v>
      </c>
      <c r="B15" s="33">
        <f>'25 - 26 DISTRICT INC UT,UC &amp;UF '!N11</f>
        <v>893.76</v>
      </c>
      <c r="C15" s="34">
        <f>'25 - 26 DISTRICT INC UT,UC &amp;UF '!I40</f>
        <v>1007.64</v>
      </c>
      <c r="D15" s="35">
        <f>'25 - 26 DISTRICT INC UT,UC &amp;UF '!Q40</f>
        <v>2137.8000000000002</v>
      </c>
      <c r="E15" s="37"/>
      <c r="F15"/>
      <c r="G15"/>
    </row>
    <row r="16" spans="1:9" ht="13">
      <c r="A16" s="32">
        <v>7</v>
      </c>
      <c r="B16" s="33">
        <f>'25 - 26 DISTRICT INC UT,UC &amp;UF '!N12</f>
        <v>1042.72</v>
      </c>
      <c r="C16" s="34">
        <f>'25 - 26 DISTRICT INC UT,UC &amp;UF '!I41</f>
        <v>1175.58</v>
      </c>
      <c r="D16" s="35">
        <f>'25 - 26 DISTRICT INC UT,UC &amp;UF '!Q41</f>
        <v>2494.1</v>
      </c>
      <c r="E16" s="37"/>
      <c r="F16"/>
      <c r="G16"/>
    </row>
    <row r="17" spans="1:7" ht="13">
      <c r="A17" s="36">
        <v>8</v>
      </c>
      <c r="B17" s="33">
        <f>'25 - 26 DISTRICT INC UT,UC &amp;UF '!N13</f>
        <v>1191.68</v>
      </c>
      <c r="C17" s="34">
        <f>'25 - 26 DISTRICT INC UT,UC &amp;UF '!I42</f>
        <v>1343.52</v>
      </c>
      <c r="D17" s="35">
        <f>'25 - 26 DISTRICT INC UT,UC &amp;UF '!Q42</f>
        <v>2850.4</v>
      </c>
      <c r="E17" s="37"/>
      <c r="F17"/>
      <c r="G17"/>
    </row>
    <row r="18" spans="1:7" ht="13">
      <c r="A18" s="32">
        <v>9</v>
      </c>
      <c r="B18" s="33">
        <f>'25 - 26 DISTRICT INC UT,UC &amp;UF '!N14</f>
        <v>1340.64</v>
      </c>
      <c r="C18" s="34">
        <f>'25 - 26 DISTRICT INC UT,UC &amp;UF '!I43</f>
        <v>1511.46</v>
      </c>
      <c r="D18" s="35">
        <f>'25 - 26 DISTRICT INC UT,UC &amp;UF '!Q43</f>
        <v>3206.7000000000003</v>
      </c>
      <c r="E18" s="37"/>
      <c r="F18"/>
      <c r="G18"/>
    </row>
    <row r="19" spans="1:7" ht="13">
      <c r="A19" s="36">
        <v>10</v>
      </c>
      <c r="B19" s="33">
        <f>'25 - 26 DISTRICT INC UT,UC &amp;UF '!N15</f>
        <v>1489.6000000000001</v>
      </c>
      <c r="C19" s="34">
        <f>'25 - 26 DISTRICT INC UT,UC &amp;UF '!I44</f>
        <v>1679.4</v>
      </c>
      <c r="D19" s="35">
        <f>'25 - 26 DISTRICT INC UT,UC &amp;UF '!Q44</f>
        <v>3563</v>
      </c>
      <c r="E19" s="37"/>
      <c r="F19"/>
      <c r="G19"/>
    </row>
    <row r="20" spans="1:7" ht="13">
      <c r="A20" s="32">
        <v>11</v>
      </c>
      <c r="B20" s="33">
        <f>'25 - 26 DISTRICT INC UT,UC &amp;UF '!N17</f>
        <v>1571.69</v>
      </c>
      <c r="C20" s="34">
        <f>'25 - 26 DISTRICT INC UT,UC &amp;UF '!I46</f>
        <v>1762.5</v>
      </c>
      <c r="D20" s="35">
        <f>'25 - 26 DISTRICT INC UT,UC &amp;UF '!Q46</f>
        <v>3653.57</v>
      </c>
      <c r="E20" s="37"/>
      <c r="F20"/>
      <c r="G20"/>
    </row>
    <row r="21" spans="1:7" ht="13">
      <c r="A21" s="36">
        <v>12</v>
      </c>
      <c r="B21" s="33">
        <f>'25 - 26 DISTRICT INC UT,UC &amp;UF '!N18</f>
        <v>1653.78</v>
      </c>
      <c r="C21" s="34">
        <f>'25 - 26 DISTRICT INC UT,UC &amp;UF '!I47</f>
        <v>1845.6</v>
      </c>
      <c r="D21" s="35">
        <f>'25 - 26 DISTRICT INC UT,UC &amp;UF '!Q47</f>
        <v>3744.1400000000003</v>
      </c>
      <c r="E21" s="37"/>
      <c r="F21"/>
      <c r="G21"/>
    </row>
    <row r="22" spans="1:7" ht="13">
      <c r="A22" s="32">
        <v>13</v>
      </c>
      <c r="B22" s="33">
        <f>'25 - 26 DISTRICT INC UT,UC &amp;UF '!N19</f>
        <v>1722.37</v>
      </c>
      <c r="C22" s="34">
        <f>'25 - 26 DISTRICT INC UT,UC &amp;UF '!I48</f>
        <v>1915.1999999999998</v>
      </c>
      <c r="D22" s="35">
        <f>'25 - 26 DISTRICT INC UT,UC &amp;UF '!Q48</f>
        <v>3821.2100000000005</v>
      </c>
      <c r="E22" s="37"/>
      <c r="F22"/>
      <c r="G22"/>
    </row>
    <row r="23" spans="1:7" ht="13">
      <c r="A23" s="36">
        <v>14</v>
      </c>
      <c r="B23" s="33">
        <f>'25 - 26 DISTRICT INC UT,UC &amp;UF '!N20</f>
        <v>1790.9599999999998</v>
      </c>
      <c r="C23" s="34">
        <f>'25 - 26 DISTRICT INC UT,UC &amp;UF '!I49</f>
        <v>1984.7999999999997</v>
      </c>
      <c r="D23" s="35">
        <f>'25 - 26 DISTRICT INC UT,UC &amp;UF '!Q49</f>
        <v>3898.2800000000007</v>
      </c>
      <c r="E23" s="37"/>
      <c r="F23"/>
      <c r="G23"/>
    </row>
    <row r="24" spans="1:7" ht="13">
      <c r="A24" s="32">
        <v>15</v>
      </c>
      <c r="B24" s="33">
        <f>'25 - 26 DISTRICT INC UT,UC &amp;UF '!N21</f>
        <v>1859.5499999999997</v>
      </c>
      <c r="C24" s="34">
        <f>'25 - 26 DISTRICT INC UT,UC &amp;UF '!I50</f>
        <v>2054.3999999999996</v>
      </c>
      <c r="D24" s="35">
        <f>'25 - 26 DISTRICT INC UT,UC &amp;UF '!Q50</f>
        <v>3975.3500000000008</v>
      </c>
      <c r="E24" s="37"/>
      <c r="F24"/>
      <c r="G24"/>
    </row>
    <row r="25" spans="1:7" ht="13">
      <c r="A25" s="36">
        <v>16</v>
      </c>
      <c r="B25" s="33">
        <f>'25 - 26 DISTRICT INC UT,UC &amp;UF '!N22</f>
        <v>1928.1399999999996</v>
      </c>
      <c r="C25" s="34">
        <f>'25 - 26 DISTRICT INC UT,UC &amp;UF '!I51</f>
        <v>2123.9999999999995</v>
      </c>
      <c r="D25" s="35">
        <f>'25 - 26 DISTRICT INC UT,UC &amp;UF '!Q51</f>
        <v>4052.420000000001</v>
      </c>
      <c r="E25" s="37"/>
      <c r="F25"/>
      <c r="G25"/>
    </row>
    <row r="26" spans="1:7" ht="13">
      <c r="A26" s="32">
        <v>17</v>
      </c>
      <c r="B26" s="33">
        <f>'25 - 26 DISTRICT INC UT,UC &amp;UF '!N23</f>
        <v>1996.7299999999996</v>
      </c>
      <c r="C26" s="34">
        <f>'25 - 26 DISTRICT INC UT,UC &amp;UF '!I52</f>
        <v>2193.5999999999995</v>
      </c>
      <c r="D26" s="35">
        <f>'25 - 26 DISTRICT INC UT,UC &amp;UF '!Q52</f>
        <v>4129.4900000000016</v>
      </c>
      <c r="E26" s="37"/>
      <c r="F26"/>
      <c r="G26"/>
    </row>
    <row r="27" spans="1:7" ht="13">
      <c r="A27" s="36">
        <v>18</v>
      </c>
      <c r="B27" s="33">
        <f>'25 - 26 DISTRICT INC UT,UC &amp;UF '!N24</f>
        <v>2065.3199999999997</v>
      </c>
      <c r="C27" s="34">
        <f>'25 - 26 DISTRICT INC UT,UC &amp;UF '!I53</f>
        <v>2263.1999999999994</v>
      </c>
      <c r="D27" s="35">
        <f>'25 - 26 DISTRICT INC UT,UC &amp;UF '!Q53</f>
        <v>4206.5600000000013</v>
      </c>
      <c r="E27" s="37"/>
      <c r="F27"/>
      <c r="G27"/>
    </row>
    <row r="28" spans="1:7" ht="13">
      <c r="A28" s="32">
        <v>19</v>
      </c>
      <c r="B28" s="33">
        <f>'25 - 26 DISTRICT INC UT,UC &amp;UF '!N26</f>
        <v>2187.21</v>
      </c>
      <c r="C28" s="34">
        <f>'25 - 26 DISTRICT INC UT,UC &amp;UF '!I55</f>
        <v>2385.09</v>
      </c>
      <c r="D28" s="35">
        <f>'25 - 26 DISTRICT INC UT,UC &amp;UF '!Q55</f>
        <v>4535.79</v>
      </c>
      <c r="E28" s="37"/>
      <c r="F28"/>
      <c r="G28"/>
    </row>
    <row r="29" spans="1:7" ht="13">
      <c r="A29" s="36">
        <v>20</v>
      </c>
      <c r="B29" s="33">
        <f>'25 - 26 DISTRICT INC UT,UC &amp;UF '!N27</f>
        <v>2309.1000000000004</v>
      </c>
      <c r="C29" s="34">
        <f>'25 - 26 DISTRICT INC UT,UC &amp;UF '!I56</f>
        <v>2506.9800000000009</v>
      </c>
      <c r="D29" s="35">
        <f>'25 - 26 DISTRICT INC UT,UC &amp;UF '!Q56</f>
        <v>4865.0199999999986</v>
      </c>
      <c r="E29" s="37"/>
      <c r="F29"/>
      <c r="G29"/>
    </row>
    <row r="30" spans="1:7" ht="13">
      <c r="A30" s="32">
        <v>21</v>
      </c>
      <c r="B30" s="33">
        <f>'25 - 26 DISTRICT INC UT,UC &amp;UF '!N28</f>
        <v>2430.9900000000011</v>
      </c>
      <c r="C30" s="34">
        <f>'25 - 26 DISTRICT INC UT,UC &amp;UF '!I57</f>
        <v>2628.8700000000017</v>
      </c>
      <c r="D30" s="35">
        <f>'25 - 26 DISTRICT INC UT,UC &amp;UF '!Q57</f>
        <v>5194.2499999999973</v>
      </c>
      <c r="E30" s="37"/>
      <c r="F30"/>
      <c r="G30"/>
    </row>
    <row r="31" spans="1:7" ht="13">
      <c r="A31" s="36">
        <v>22</v>
      </c>
      <c r="B31" s="33">
        <f>'25 - 26 DISTRICT INC UT,UC &amp;UF '!N29</f>
        <v>2552.8800000000019</v>
      </c>
      <c r="C31" s="34">
        <f>'25 - 26 DISTRICT INC UT,UC &amp;UF '!I58</f>
        <v>2750.7600000000025</v>
      </c>
      <c r="D31" s="35">
        <f>'25 - 26 DISTRICT INC UT,UC &amp;UF '!Q58</f>
        <v>5523.4799999999959</v>
      </c>
      <c r="E31" s="37"/>
      <c r="F31"/>
      <c r="G31"/>
    </row>
    <row r="32" spans="1:7">
      <c r="F32"/>
      <c r="G32"/>
    </row>
    <row r="34" spans="1:9" s="2" customFormat="1" ht="12.65" customHeight="1">
      <c r="A34" s="38" t="s">
        <v>68</v>
      </c>
      <c r="B34" s="39"/>
      <c r="D34" s="40"/>
      <c r="F34" s="41"/>
      <c r="G34" s="40"/>
    </row>
    <row r="36" spans="1:9">
      <c r="E36" s="35" t="s">
        <v>10</v>
      </c>
    </row>
    <row r="38" spans="1:9">
      <c r="A38" s="42"/>
      <c r="I38" s="43"/>
    </row>
    <row r="39" spans="1:9">
      <c r="A39" s="42">
        <v>45821</v>
      </c>
    </row>
  </sheetData>
  <pageMargins left="0.7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25 - 26 Tuition</vt:lpstr>
      <vt:lpstr>25 - 26 DISTRICT INC UT,UC &amp;UF </vt:lpstr>
      <vt:lpstr>For web page</vt:lpstr>
      <vt:lpstr>'25 - 26 Tuition'!Print_Area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9697 TUITION CHART</dc:title>
  <dc:creator>Pierce College</dc:creator>
  <cp:lastModifiedBy>Colleen Cooper</cp:lastModifiedBy>
  <cp:lastPrinted>2025-06-18T17:30:17Z</cp:lastPrinted>
  <dcterms:created xsi:type="dcterms:W3CDTF">1999-05-13T15:26:00Z</dcterms:created>
  <dcterms:modified xsi:type="dcterms:W3CDTF">2025-06-20T17:03:01Z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8E6CB8A7944E4961AE1E601A0B657822_13</vt:lpwstr>
  </property>
  <property fmtid="{D5CDD505-2E9C-101B-9397-08002B2CF9AE}" pid="3" name="KSOProductBuildVer">
    <vt:lpwstr>1033-12.2.0.16909</vt:lpwstr>
  </property>
</Properties>
</file>