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CASHIERS\TUITION CHART\TUITION 2021\"/>
    </mc:Choice>
  </mc:AlternateContent>
  <bookViews>
    <workbookView xWindow="0" yWindow="0" windowWidth="22845" windowHeight="8745" tabRatio="730"/>
  </bookViews>
  <sheets>
    <sheet name="20-21 tuition " sheetId="24" r:id="rId1"/>
    <sheet name="20-21 FS INC UT,UC &amp;UF " sheetId="25" r:id="rId2"/>
    <sheet name="20-21 PUY INC UT,UC&amp;UP" sheetId="26" r:id="rId3"/>
    <sheet name="for web page" sheetId="28" r:id="rId4"/>
  </sheets>
  <definedNames>
    <definedName name="_xlnm.Print_Area" localSheetId="2">'20-21 PUY INC UT,UC&amp;UP'!$A$1:$M$61</definedName>
    <definedName name="_xlnm.Print_Area" localSheetId="0">'20-21 tuition '!$A$1:$AB$57</definedName>
  </definedNames>
  <calcPr calcId="162913"/>
</workbook>
</file>

<file path=xl/calcChain.xml><?xml version="1.0" encoding="utf-8"?>
<calcChain xmlns="http://schemas.openxmlformats.org/spreadsheetml/2006/main">
  <c r="R26" i="24" l="1"/>
  <c r="R25" i="24"/>
  <c r="R24" i="24"/>
  <c r="R23" i="24"/>
  <c r="R22" i="24"/>
  <c r="R21" i="24"/>
  <c r="R20" i="24"/>
  <c r="R19" i="24"/>
  <c r="T26" i="24"/>
  <c r="T25" i="24"/>
  <c r="T24" i="24"/>
  <c r="T23" i="24"/>
  <c r="T22" i="24"/>
  <c r="T21" i="24"/>
  <c r="T20" i="24"/>
  <c r="B9" i="24" l="1"/>
  <c r="H15" i="24"/>
  <c r="R9" i="24"/>
  <c r="R10" i="24"/>
  <c r="R11" i="24"/>
  <c r="R12" i="24"/>
  <c r="R13" i="24"/>
  <c r="R14" i="24"/>
  <c r="R15" i="24"/>
  <c r="R16" i="24"/>
  <c r="R17" i="24"/>
  <c r="T29" i="24"/>
  <c r="T30" i="24"/>
  <c r="T31" i="24"/>
  <c r="P42" i="24"/>
  <c r="K31" i="24"/>
  <c r="K30" i="24"/>
  <c r="K29" i="24"/>
  <c r="P31" i="24"/>
  <c r="P30" i="24"/>
  <c r="P29" i="24"/>
  <c r="K26" i="24"/>
  <c r="K25" i="24"/>
  <c r="K24" i="24"/>
  <c r="K23" i="24"/>
  <c r="K22" i="24"/>
  <c r="K21" i="24"/>
  <c r="K20" i="24"/>
  <c r="P26" i="24"/>
  <c r="M17" i="24"/>
  <c r="I44" i="25" s="1"/>
  <c r="P25" i="24"/>
  <c r="P24" i="24"/>
  <c r="P23" i="24"/>
  <c r="P22" i="24"/>
  <c r="P21" i="24"/>
  <c r="P20" i="24"/>
  <c r="F31" i="24"/>
  <c r="F30" i="24"/>
  <c r="F29" i="24"/>
  <c r="F23" i="24"/>
  <c r="F24" i="24"/>
  <c r="F25" i="24"/>
  <c r="F26" i="24"/>
  <c r="F22" i="24"/>
  <c r="F21" i="24"/>
  <c r="F20" i="24"/>
  <c r="B17" i="24"/>
  <c r="B16" i="24"/>
  <c r="B15" i="24"/>
  <c r="B14" i="24"/>
  <c r="B13" i="24"/>
  <c r="B12" i="24"/>
  <c r="B11" i="24"/>
  <c r="B10" i="24"/>
  <c r="H17" i="24"/>
  <c r="H23" i="24" s="1"/>
  <c r="P47" i="24"/>
  <c r="P46" i="24"/>
  <c r="P45" i="24"/>
  <c r="P44" i="24"/>
  <c r="P43" i="24"/>
  <c r="P41" i="24"/>
  <c r="P40" i="24"/>
  <c r="P39" i="24"/>
  <c r="X47" i="24"/>
  <c r="X46" i="24"/>
  <c r="X45" i="24"/>
  <c r="X44" i="24"/>
  <c r="X43" i="24"/>
  <c r="X42" i="24"/>
  <c r="X41" i="24"/>
  <c r="X40" i="24"/>
  <c r="X39" i="24"/>
  <c r="X38" i="24"/>
  <c r="T47" i="24"/>
  <c r="T46" i="24"/>
  <c r="T45" i="24"/>
  <c r="T44" i="24"/>
  <c r="T43" i="24"/>
  <c r="T42" i="24"/>
  <c r="T41" i="24"/>
  <c r="T40" i="24"/>
  <c r="T39" i="24"/>
  <c r="M16" i="24"/>
  <c r="I43" i="25" s="1"/>
  <c r="H16" i="24"/>
  <c r="M9" i="24"/>
  <c r="I36" i="25" s="1"/>
  <c r="M15" i="24"/>
  <c r="I42" i="25" s="1"/>
  <c r="M14" i="24"/>
  <c r="I41" i="25" s="1"/>
  <c r="M13" i="24"/>
  <c r="I40" i="25" s="1"/>
  <c r="M12" i="24"/>
  <c r="I39" i="25"/>
  <c r="M11" i="24"/>
  <c r="I38" i="25" s="1"/>
  <c r="M10" i="24"/>
  <c r="I37" i="25" s="1"/>
  <c r="H9" i="24"/>
  <c r="H14" i="24"/>
  <c r="H13" i="24"/>
  <c r="H12" i="24"/>
  <c r="H11" i="24"/>
  <c r="H10" i="24"/>
  <c r="F47" i="24"/>
  <c r="F46" i="24"/>
  <c r="F45" i="24"/>
  <c r="F44" i="24"/>
  <c r="F43" i="24"/>
  <c r="F42" i="24"/>
  <c r="F41" i="24"/>
  <c r="F40" i="24"/>
  <c r="F39" i="24"/>
  <c r="K47" i="24"/>
  <c r="K46" i="24"/>
  <c r="K45" i="24"/>
  <c r="K44" i="24"/>
  <c r="K43" i="24"/>
  <c r="K42" i="24"/>
  <c r="K41" i="24"/>
  <c r="K40" i="24"/>
  <c r="K39" i="24"/>
  <c r="G6" i="25"/>
  <c r="G10" i="25" s="1"/>
  <c r="I35" i="25"/>
  <c r="M35" i="25" s="1"/>
  <c r="D10" i="28" s="1"/>
  <c r="C43" i="25"/>
  <c r="J44" i="25"/>
  <c r="K44" i="25"/>
  <c r="L44" i="25"/>
  <c r="J43" i="25"/>
  <c r="K43" i="25"/>
  <c r="L43" i="25"/>
  <c r="J42" i="25"/>
  <c r="K42" i="25"/>
  <c r="L42" i="25"/>
  <c r="J41" i="25"/>
  <c r="K41" i="25"/>
  <c r="L41" i="25"/>
  <c r="J40" i="25"/>
  <c r="K40" i="25"/>
  <c r="L40" i="25"/>
  <c r="J39" i="25"/>
  <c r="K39" i="25"/>
  <c r="L39" i="25"/>
  <c r="J38" i="25"/>
  <c r="K38" i="25"/>
  <c r="L38" i="25"/>
  <c r="J37" i="25"/>
  <c r="K37" i="25"/>
  <c r="L37" i="25"/>
  <c r="J36" i="25"/>
  <c r="K36" i="25"/>
  <c r="L36" i="25"/>
  <c r="D44" i="25"/>
  <c r="E44" i="25"/>
  <c r="F44" i="25"/>
  <c r="D43" i="25"/>
  <c r="E43" i="25"/>
  <c r="F43" i="25"/>
  <c r="D42" i="25"/>
  <c r="E42" i="25"/>
  <c r="F42" i="25"/>
  <c r="D41" i="25"/>
  <c r="E41" i="25"/>
  <c r="F41" i="25"/>
  <c r="D40" i="25"/>
  <c r="E40" i="25"/>
  <c r="F40" i="25"/>
  <c r="D39" i="25"/>
  <c r="E39" i="25"/>
  <c r="F39" i="25"/>
  <c r="D38" i="25"/>
  <c r="E38" i="25"/>
  <c r="F38" i="25"/>
  <c r="D37" i="25"/>
  <c r="E37" i="25"/>
  <c r="F37" i="25"/>
  <c r="D36" i="25"/>
  <c r="E36" i="25"/>
  <c r="F36" i="25"/>
  <c r="H15" i="25"/>
  <c r="I15" i="25"/>
  <c r="J15" i="25"/>
  <c r="H14" i="25"/>
  <c r="I14" i="25"/>
  <c r="J14" i="25"/>
  <c r="H13" i="25"/>
  <c r="I13" i="25"/>
  <c r="J13" i="25"/>
  <c r="H12" i="25"/>
  <c r="I12" i="25"/>
  <c r="J12" i="25"/>
  <c r="H11" i="25"/>
  <c r="I11" i="25"/>
  <c r="J11" i="25"/>
  <c r="H10" i="25"/>
  <c r="I10" i="25"/>
  <c r="J10" i="25"/>
  <c r="H9" i="25"/>
  <c r="I9" i="25"/>
  <c r="J9" i="25"/>
  <c r="H8" i="25"/>
  <c r="I8" i="25"/>
  <c r="J8" i="25"/>
  <c r="H7" i="25"/>
  <c r="I7" i="25"/>
  <c r="J7" i="25"/>
  <c r="I35" i="26"/>
  <c r="I40" i="26" s="1"/>
  <c r="C35" i="26"/>
  <c r="C41" i="26" s="1"/>
  <c r="G6" i="26"/>
  <c r="G15" i="26" s="1"/>
  <c r="J44" i="26"/>
  <c r="K44" i="26"/>
  <c r="L44" i="26"/>
  <c r="D44" i="26"/>
  <c r="E44" i="26"/>
  <c r="F44" i="26"/>
  <c r="J43" i="26"/>
  <c r="K43" i="26"/>
  <c r="L43" i="26"/>
  <c r="D43" i="26"/>
  <c r="E43" i="26"/>
  <c r="F43" i="26"/>
  <c r="J42" i="26"/>
  <c r="K42" i="26"/>
  <c r="L42" i="26"/>
  <c r="D42" i="26"/>
  <c r="E42" i="26"/>
  <c r="F42" i="26"/>
  <c r="J41" i="26"/>
  <c r="K41" i="26"/>
  <c r="L41" i="26"/>
  <c r="D41" i="26"/>
  <c r="E41" i="26"/>
  <c r="F41" i="26"/>
  <c r="J40" i="26"/>
  <c r="K40" i="26"/>
  <c r="L40" i="26"/>
  <c r="D40" i="26"/>
  <c r="E40" i="26"/>
  <c r="F40" i="26"/>
  <c r="J39" i="26"/>
  <c r="K39" i="26"/>
  <c r="L39" i="26"/>
  <c r="D39" i="26"/>
  <c r="E39" i="26"/>
  <c r="F39" i="26"/>
  <c r="J38" i="26"/>
  <c r="K38" i="26"/>
  <c r="L38" i="26"/>
  <c r="D38" i="26"/>
  <c r="E38" i="26"/>
  <c r="F38" i="26"/>
  <c r="J37" i="26"/>
  <c r="K37" i="26"/>
  <c r="L37" i="26"/>
  <c r="D37" i="26"/>
  <c r="E37" i="26"/>
  <c r="F37" i="26"/>
  <c r="J36" i="26"/>
  <c r="K36" i="26"/>
  <c r="L36" i="26"/>
  <c r="D36" i="26"/>
  <c r="E36" i="26"/>
  <c r="F36" i="26"/>
  <c r="H15" i="26"/>
  <c r="I15" i="26"/>
  <c r="J15" i="26"/>
  <c r="H14" i="26"/>
  <c r="I14" i="26"/>
  <c r="J14" i="26"/>
  <c r="H13" i="26"/>
  <c r="I13" i="26"/>
  <c r="J13" i="26"/>
  <c r="H12" i="26"/>
  <c r="I12" i="26"/>
  <c r="J12" i="26"/>
  <c r="H11" i="26"/>
  <c r="I11" i="26"/>
  <c r="J11" i="26"/>
  <c r="H10" i="26"/>
  <c r="I10" i="26"/>
  <c r="J10" i="26"/>
  <c r="H9" i="26"/>
  <c r="I9" i="26"/>
  <c r="J9" i="26"/>
  <c r="H8" i="26"/>
  <c r="I8" i="26"/>
  <c r="J8" i="26"/>
  <c r="H7" i="26"/>
  <c r="I7" i="26"/>
  <c r="J7" i="26"/>
  <c r="I36" i="26"/>
  <c r="B19" i="24"/>
  <c r="G17" i="26" s="1"/>
  <c r="K17" i="26" s="1"/>
  <c r="G20" i="28" s="1"/>
  <c r="G12" i="25"/>
  <c r="K12" i="25" s="1"/>
  <c r="B16" i="28" s="1"/>
  <c r="G15" i="25"/>
  <c r="K15" i="25" s="1"/>
  <c r="B19" i="28" s="1"/>
  <c r="G11" i="25"/>
  <c r="K11" i="25"/>
  <c r="B15" i="28" s="1"/>
  <c r="C40" i="26"/>
  <c r="G40" i="26" s="1"/>
  <c r="H15" i="28" s="1"/>
  <c r="I42" i="26"/>
  <c r="M42" i="26" s="1"/>
  <c r="I17" i="28" s="1"/>
  <c r="K6" i="26"/>
  <c r="G10" i="28" s="1"/>
  <c r="G13" i="26"/>
  <c r="G11" i="26"/>
  <c r="C41" i="25"/>
  <c r="G41" i="25" s="1"/>
  <c r="C16" i="28" s="1"/>
  <c r="G7" i="25"/>
  <c r="K7" i="25" s="1"/>
  <c r="B11" i="28" s="1"/>
  <c r="C50" i="25" l="1"/>
  <c r="C50" i="26"/>
  <c r="G50" i="26" s="1"/>
  <c r="H24" i="28" s="1"/>
  <c r="H22" i="24"/>
  <c r="H19" i="24"/>
  <c r="C46" i="26" s="1"/>
  <c r="G46" i="26" s="1"/>
  <c r="H20" i="28" s="1"/>
  <c r="H26" i="24"/>
  <c r="C53" i="25" s="1"/>
  <c r="B20" i="24"/>
  <c r="G18" i="25" s="1"/>
  <c r="K18" i="25" s="1"/>
  <c r="B21" i="28" s="1"/>
  <c r="I44" i="26"/>
  <c r="M44" i="26" s="1"/>
  <c r="I19" i="28" s="1"/>
  <c r="I38" i="26"/>
  <c r="M38" i="26" s="1"/>
  <c r="I13" i="28" s="1"/>
  <c r="H28" i="24"/>
  <c r="C55" i="26" s="1"/>
  <c r="G55" i="26" s="1"/>
  <c r="H28" i="28" s="1"/>
  <c r="C53" i="26"/>
  <c r="G53" i="26" s="1"/>
  <c r="H27" i="28" s="1"/>
  <c r="C43" i="26"/>
  <c r="G43" i="26" s="1"/>
  <c r="H18" i="28" s="1"/>
  <c r="C42" i="26"/>
  <c r="G42" i="26" s="1"/>
  <c r="H17" i="28" s="1"/>
  <c r="C44" i="26"/>
  <c r="G44" i="26" s="1"/>
  <c r="H19" i="28" s="1"/>
  <c r="G35" i="26"/>
  <c r="H10" i="28" s="1"/>
  <c r="C38" i="26"/>
  <c r="G38" i="26" s="1"/>
  <c r="H13" i="28" s="1"/>
  <c r="C36" i="26"/>
  <c r="G36" i="26" s="1"/>
  <c r="H11" i="28" s="1"/>
  <c r="C37" i="26"/>
  <c r="G37" i="26" s="1"/>
  <c r="H12" i="28" s="1"/>
  <c r="C39" i="26"/>
  <c r="G39" i="26" s="1"/>
  <c r="H14" i="28" s="1"/>
  <c r="B22" i="24"/>
  <c r="G20" i="25" s="1"/>
  <c r="K20" i="25" s="1"/>
  <c r="B23" i="28" s="1"/>
  <c r="G9" i="26"/>
  <c r="C49" i="26"/>
  <c r="G49" i="26" s="1"/>
  <c r="H23" i="28" s="1"/>
  <c r="C49" i="25"/>
  <c r="M39" i="25"/>
  <c r="D14" i="28" s="1"/>
  <c r="H31" i="24"/>
  <c r="C58" i="26" s="1"/>
  <c r="G58" i="26" s="1"/>
  <c r="H31" i="28" s="1"/>
  <c r="M25" i="24"/>
  <c r="M22" i="24"/>
  <c r="I49" i="26" s="1"/>
  <c r="M49" i="26" s="1"/>
  <c r="M26" i="24"/>
  <c r="M28" i="24" s="1"/>
  <c r="R28" i="24"/>
  <c r="H29" i="24"/>
  <c r="C56" i="25" s="1"/>
  <c r="G56" i="25" s="1"/>
  <c r="C29" i="28" s="1"/>
  <c r="H21" i="24"/>
  <c r="C48" i="25" s="1"/>
  <c r="H25" i="24"/>
  <c r="C52" i="25" s="1"/>
  <c r="H30" i="24"/>
  <c r="C57" i="25" s="1"/>
  <c r="G57" i="25" s="1"/>
  <c r="C30" i="28" s="1"/>
  <c r="C42" i="25"/>
  <c r="G42" i="25" s="1"/>
  <c r="C17" i="28" s="1"/>
  <c r="H20" i="24"/>
  <c r="C47" i="25" s="1"/>
  <c r="H24" i="24"/>
  <c r="I41" i="26"/>
  <c r="M35" i="26"/>
  <c r="I10" i="28" s="1"/>
  <c r="I39" i="26"/>
  <c r="M39" i="26" s="1"/>
  <c r="I14" i="28" s="1"/>
  <c r="K11" i="26"/>
  <c r="G15" i="28" s="1"/>
  <c r="G13" i="25"/>
  <c r="K13" i="25" s="1"/>
  <c r="B17" i="28" s="1"/>
  <c r="G8" i="26"/>
  <c r="K8" i="26" s="1"/>
  <c r="G12" i="28" s="1"/>
  <c r="G14" i="25"/>
  <c r="K14" i="25" s="1"/>
  <c r="B18" i="28" s="1"/>
  <c r="G8" i="25"/>
  <c r="K8" i="25" s="1"/>
  <c r="B12" i="28" s="1"/>
  <c r="G14" i="26"/>
  <c r="K14" i="26" s="1"/>
  <c r="G18" i="28" s="1"/>
  <c r="K13" i="26"/>
  <c r="G17" i="28" s="1"/>
  <c r="G10" i="26"/>
  <c r="K10" i="26" s="1"/>
  <c r="G14" i="28" s="1"/>
  <c r="G12" i="26"/>
  <c r="G7" i="26"/>
  <c r="K7" i="26" s="1"/>
  <c r="G11" i="28" s="1"/>
  <c r="G9" i="25"/>
  <c r="K9" i="25" s="1"/>
  <c r="B13" i="28" s="1"/>
  <c r="K6" i="25"/>
  <c r="B10" i="28" s="1"/>
  <c r="K12" i="26"/>
  <c r="G16" i="28" s="1"/>
  <c r="M41" i="26"/>
  <c r="I16" i="28" s="1"/>
  <c r="M36" i="26"/>
  <c r="I11" i="28" s="1"/>
  <c r="M40" i="26"/>
  <c r="I15" i="28" s="1"/>
  <c r="G41" i="26"/>
  <c r="H16" i="28" s="1"/>
  <c r="K9" i="26"/>
  <c r="G13" i="28" s="1"/>
  <c r="K15" i="26"/>
  <c r="G19" i="28" s="1"/>
  <c r="M38" i="25"/>
  <c r="D13" i="28" s="1"/>
  <c r="M37" i="25"/>
  <c r="D12" i="28" s="1"/>
  <c r="M42" i="25"/>
  <c r="D17" i="28" s="1"/>
  <c r="M36" i="25"/>
  <c r="D11" i="28" s="1"/>
  <c r="M44" i="25"/>
  <c r="D19" i="28" s="1"/>
  <c r="M40" i="25"/>
  <c r="D15" i="28" s="1"/>
  <c r="M43" i="25"/>
  <c r="D18" i="28" s="1"/>
  <c r="M41" i="25"/>
  <c r="D16" i="28" s="1"/>
  <c r="G43" i="25"/>
  <c r="C18" i="28" s="1"/>
  <c r="K10" i="25"/>
  <c r="B14" i="28" s="1"/>
  <c r="I37" i="26"/>
  <c r="M37" i="26" s="1"/>
  <c r="I12" i="28" s="1"/>
  <c r="I43" i="26"/>
  <c r="M43" i="26" s="1"/>
  <c r="I18" i="28" s="1"/>
  <c r="M20" i="24"/>
  <c r="I47" i="26" s="1"/>
  <c r="M47" i="26" s="1"/>
  <c r="M24" i="24"/>
  <c r="I51" i="26" s="1"/>
  <c r="M51" i="26" s="1"/>
  <c r="M19" i="24"/>
  <c r="I46" i="26" s="1"/>
  <c r="M46" i="26" s="1"/>
  <c r="M21" i="24"/>
  <c r="B26" i="24"/>
  <c r="G24" i="26" s="1"/>
  <c r="K24" i="26" s="1"/>
  <c r="G27" i="28" s="1"/>
  <c r="C48" i="26"/>
  <c r="G48" i="26" s="1"/>
  <c r="H22" i="28" s="1"/>
  <c r="G46" i="25"/>
  <c r="C20" i="28" s="1"/>
  <c r="C40" i="25"/>
  <c r="G40" i="25" s="1"/>
  <c r="C15" i="28" s="1"/>
  <c r="C37" i="25"/>
  <c r="G37" i="25" s="1"/>
  <c r="C12" i="28" s="1"/>
  <c r="C39" i="25"/>
  <c r="G39" i="25" s="1"/>
  <c r="C14" i="28" s="1"/>
  <c r="G55" i="25"/>
  <c r="C28" i="28" s="1"/>
  <c r="C58" i="25"/>
  <c r="G58" i="25" s="1"/>
  <c r="C31" i="28" s="1"/>
  <c r="C44" i="25"/>
  <c r="G44" i="25" s="1"/>
  <c r="C19" i="28" s="1"/>
  <c r="C47" i="26"/>
  <c r="G47" i="26" s="1"/>
  <c r="H21" i="28" s="1"/>
  <c r="G35" i="25"/>
  <c r="C10" i="28" s="1"/>
  <c r="C36" i="25"/>
  <c r="G36" i="25" s="1"/>
  <c r="C11" i="28" s="1"/>
  <c r="C38" i="25"/>
  <c r="G38" i="25" s="1"/>
  <c r="C13" i="28" s="1"/>
  <c r="M23" i="24"/>
  <c r="B21" i="24"/>
  <c r="G18" i="26"/>
  <c r="K18" i="26" s="1"/>
  <c r="G21" i="28" s="1"/>
  <c r="B25" i="24"/>
  <c r="B24" i="24"/>
  <c r="G17" i="25"/>
  <c r="K17" i="25" s="1"/>
  <c r="B20" i="28" s="1"/>
  <c r="B23" i="24"/>
  <c r="G20" i="26" l="1"/>
  <c r="K20" i="26" s="1"/>
  <c r="G23" i="28" s="1"/>
  <c r="I49" i="25"/>
  <c r="M49" i="25" s="1"/>
  <c r="M31" i="24"/>
  <c r="I58" i="26" s="1"/>
  <c r="M58" i="26" s="1"/>
  <c r="I31" i="28" s="1"/>
  <c r="C52" i="26"/>
  <c r="G52" i="26" s="1"/>
  <c r="H26" i="28" s="1"/>
  <c r="C51" i="26"/>
  <c r="G51" i="26" s="1"/>
  <c r="H25" i="28" s="1"/>
  <c r="C51" i="25"/>
  <c r="R31" i="24"/>
  <c r="C56" i="26"/>
  <c r="G56" i="26" s="1"/>
  <c r="H29" i="28" s="1"/>
  <c r="C57" i="26"/>
  <c r="G57" i="26" s="1"/>
  <c r="H30" i="28" s="1"/>
  <c r="I46" i="25"/>
  <c r="M46" i="25" s="1"/>
  <c r="I25" i="28"/>
  <c r="I20" i="28"/>
  <c r="I51" i="25"/>
  <c r="M51" i="25" s="1"/>
  <c r="I53" i="25"/>
  <c r="M53" i="25" s="1"/>
  <c r="M30" i="24"/>
  <c r="I57" i="26" s="1"/>
  <c r="M57" i="26" s="1"/>
  <c r="I30" i="28" s="1"/>
  <c r="I21" i="28"/>
  <c r="I23" i="28"/>
  <c r="I53" i="26"/>
  <c r="M53" i="26" s="1"/>
  <c r="M29" i="24"/>
  <c r="I52" i="25"/>
  <c r="M52" i="25" s="1"/>
  <c r="I52" i="26"/>
  <c r="M52" i="26" s="1"/>
  <c r="B28" i="24"/>
  <c r="G26" i="26" s="1"/>
  <c r="K26" i="26" s="1"/>
  <c r="G28" i="28" s="1"/>
  <c r="R30" i="24"/>
  <c r="R29" i="24"/>
  <c r="I47" i="25"/>
  <c r="M47" i="25" s="1"/>
  <c r="G24" i="25"/>
  <c r="K24" i="25" s="1"/>
  <c r="B27" i="28" s="1"/>
  <c r="B30" i="24"/>
  <c r="G28" i="25" s="1"/>
  <c r="B31" i="24"/>
  <c r="G29" i="25" s="1"/>
  <c r="B29" i="24"/>
  <c r="G27" i="26" s="1"/>
  <c r="K27" i="26" s="1"/>
  <c r="G29" i="28" s="1"/>
  <c r="I55" i="25"/>
  <c r="M55" i="25" s="1"/>
  <c r="D28" i="28" s="1"/>
  <c r="I55" i="26"/>
  <c r="M55" i="26" s="1"/>
  <c r="I28" i="28" s="1"/>
  <c r="I48" i="25"/>
  <c r="M48" i="25" s="1"/>
  <c r="I48" i="26"/>
  <c r="M48" i="26" s="1"/>
  <c r="I50" i="26"/>
  <c r="M50" i="26" s="1"/>
  <c r="I50" i="25"/>
  <c r="M50" i="25" s="1"/>
  <c r="G22" i="26"/>
  <c r="K22" i="26" s="1"/>
  <c r="G25" i="28" s="1"/>
  <c r="G22" i="25"/>
  <c r="K22" i="25" s="1"/>
  <c r="B25" i="28" s="1"/>
  <c r="G19" i="25"/>
  <c r="K19" i="25" s="1"/>
  <c r="B22" i="28" s="1"/>
  <c r="G19" i="26"/>
  <c r="K19" i="26" s="1"/>
  <c r="G22" i="28" s="1"/>
  <c r="G21" i="25"/>
  <c r="K21" i="25" s="1"/>
  <c r="B24" i="28" s="1"/>
  <c r="G21" i="26"/>
  <c r="K21" i="26" s="1"/>
  <c r="G24" i="28" s="1"/>
  <c r="G26" i="25"/>
  <c r="G23" i="26"/>
  <c r="K23" i="26" s="1"/>
  <c r="G26" i="28" s="1"/>
  <c r="G23" i="25"/>
  <c r="K23" i="25" s="1"/>
  <c r="B26" i="28" s="1"/>
  <c r="I58" i="25" l="1"/>
  <c r="M58" i="25" s="1"/>
  <c r="D31" i="28" s="1"/>
  <c r="I22" i="28"/>
  <c r="I57" i="25"/>
  <c r="M57" i="25" s="1"/>
  <c r="D30" i="28" s="1"/>
  <c r="I27" i="28"/>
  <c r="I24" i="28"/>
  <c r="I26" i="28"/>
  <c r="I56" i="26"/>
  <c r="M56" i="26" s="1"/>
  <c r="I29" i="28" s="1"/>
  <c r="I56" i="25"/>
  <c r="M56" i="25" s="1"/>
  <c r="D29" i="28" s="1"/>
  <c r="K29" i="25"/>
  <c r="B31" i="28"/>
  <c r="K28" i="25"/>
  <c r="B30" i="28"/>
  <c r="K26" i="25"/>
  <c r="B28" i="28"/>
  <c r="G28" i="26"/>
  <c r="K28" i="26" s="1"/>
  <c r="G30" i="28" s="1"/>
  <c r="G29" i="26"/>
  <c r="K29" i="26" s="1"/>
  <c r="G31" i="28" s="1"/>
  <c r="G27" i="25"/>
  <c r="K27" i="25" l="1"/>
  <c r="B29" i="28"/>
  <c r="G51" i="25" l="1"/>
  <c r="C25" i="28" s="1"/>
  <c r="G50" i="25"/>
  <c r="C24" i="28" s="1"/>
  <c r="G53" i="25"/>
  <c r="C27" i="28" s="1"/>
  <c r="G48" i="25"/>
  <c r="C22" i="28" s="1"/>
  <c r="G52" i="25"/>
  <c r="C26" i="28" s="1"/>
  <c r="G49" i="25"/>
  <c r="C23" i="28" s="1"/>
  <c r="G47" i="25"/>
  <c r="C21" i="28" s="1"/>
</calcChain>
</file>

<file path=xl/sharedStrings.xml><?xml version="1.0" encoding="utf-8"?>
<sst xmlns="http://schemas.openxmlformats.org/spreadsheetml/2006/main" count="200" uniqueCount="78">
  <si>
    <t>10 TO 18</t>
  </si>
  <si>
    <t>Credits</t>
  </si>
  <si>
    <t>Tech Fee</t>
  </si>
  <si>
    <t>Comp Fee</t>
  </si>
  <si>
    <t>PIERCE COLLEGE TUITION CHART</t>
  </si>
  <si>
    <t xml:space="preserve">       2/29 Non-Resident attach "17" to each eligible item# (+C)</t>
  </si>
  <si>
    <t>Parent Education  $9.00 per credit (TL)</t>
  </si>
  <si>
    <t>Vocational Exemption (over 18 credits):    Resident (1/18) $9.00 per credit (T9)</t>
  </si>
  <si>
    <t xml:space="preserve"> (See memo for approved programs)        2/02 Non-Resident change to 2/17      $33.43 per credit (T4)</t>
  </si>
  <si>
    <t>19 Credits and  above (Running Start or other waivers paying separately for these credits)</t>
  </si>
  <si>
    <t>+G</t>
  </si>
  <si>
    <t>HSTW (1/12)   $9.50 per credit (OH/T9)</t>
  </si>
  <si>
    <t>+M</t>
  </si>
  <si>
    <t xml:space="preserve"> </t>
  </si>
  <si>
    <t>+H   +I</t>
  </si>
  <si>
    <t>CREDIT</t>
  </si>
  <si>
    <t xml:space="preserve"> 10 TO 18</t>
  </si>
  <si>
    <t/>
  </si>
  <si>
    <t>COP Fee</t>
  </si>
  <si>
    <t>RES TUITION</t>
  </si>
  <si>
    <t>WA RESIDENT</t>
  </si>
  <si>
    <t>Pierce College Fort Steilacoom</t>
  </si>
  <si>
    <t>OTHER         Non-Resident</t>
  </si>
  <si>
    <t>U.S./Immigr  Non-Res</t>
  </si>
  <si>
    <t>Includes Comp, Tech and COP fees</t>
  </si>
  <si>
    <t xml:space="preserve">TECH FEE (UC) </t>
  </si>
  <si>
    <t>COMP FEE (UT)</t>
  </si>
  <si>
    <t>FITNESS CTR (UF)</t>
  </si>
  <si>
    <t>Pierce College Puyallup</t>
  </si>
  <si>
    <t>FITNESS CTR (UP)</t>
  </si>
  <si>
    <t xml:space="preserve">     For ABE, ESL &amp; GED waiver, attach </t>
  </si>
  <si>
    <t xml:space="preserve">     fee pay status "32" to each eligible item #</t>
  </si>
  <si>
    <t>THIS CHART DOES NOT REFLECT THE COMP FEE, TECHNOLOGY FEE OR COP FEE</t>
  </si>
  <si>
    <t>$3.50 PER CR - MAX $35.00</t>
  </si>
  <si>
    <t>TECH FEE (UC) (UQ)</t>
  </si>
  <si>
    <t xml:space="preserve">TECH FEE (UC) (UQ) </t>
  </si>
  <si>
    <r>
      <t xml:space="preserve">   </t>
    </r>
    <r>
      <rPr>
        <b/>
        <sz val="10"/>
        <rFont val="Arial"/>
        <family val="2"/>
      </rPr>
      <t xml:space="preserve">        </t>
    </r>
  </si>
  <si>
    <t xml:space="preserve">      </t>
  </si>
  <si>
    <t>Other Non-Resident</t>
  </si>
  <si>
    <t>(Includes Comprehensive, Technology, and Building fees)</t>
  </si>
  <si>
    <t>Hours</t>
  </si>
  <si>
    <t>Total Credit</t>
  </si>
  <si>
    <t>Resident</t>
  </si>
  <si>
    <t xml:space="preserve">WA State </t>
  </si>
  <si>
    <t xml:space="preserve">Total Credit </t>
  </si>
  <si>
    <t>Non-Resident</t>
  </si>
  <si>
    <t xml:space="preserve">U.S./Immigrant </t>
  </si>
  <si>
    <t>U.S./Immigrant</t>
  </si>
  <si>
    <t>PUYALLUP TUITION TABLE</t>
  </si>
  <si>
    <t>FORT STEILACOOM TUITION TABLE</t>
  </si>
  <si>
    <t>any tuition and fees to comply with state or college regulations and policies.</t>
  </si>
  <si>
    <t>&amp; International Student</t>
  </si>
  <si>
    <t>$7.75 PER CREDIT - NO MAX.</t>
  </si>
  <si>
    <t>HEP AND TRANSPORTATION FEE</t>
  </si>
  <si>
    <t xml:space="preserve"> REFUGEE                  TUITION WAIVER                                                      2/23  </t>
  </si>
  <si>
    <t xml:space="preserve">Bachelor Tuition </t>
  </si>
  <si>
    <t>300 and 400 class level</t>
  </si>
  <si>
    <t>The admissions and registration offices have current information. BA classes currently are only done at Fort Steilacoom campus</t>
  </si>
  <si>
    <t>Tuition rates are subject to change by the Washington State Legislature and the College Board of Trustees.</t>
  </si>
  <si>
    <t>$6.50 PER CR - MAX $65.00</t>
  </si>
  <si>
    <t>EFFECTIVE for 2020-2021</t>
  </si>
  <si>
    <t>Tuition structure Effective 2020-2021</t>
  </si>
  <si>
    <t>Below are the tuition rates for the 2020-2021 academic year. The college reserves the right to change, without notice,</t>
  </si>
  <si>
    <r>
      <t>RES  1/01                                                  NON-RESIDENT                M</t>
    </r>
    <r>
      <rPr>
        <b/>
        <sz val="10"/>
        <rFont val="Arial"/>
        <family val="2"/>
      </rPr>
      <t xml:space="preserve">ilitary/WA National Guard  </t>
    </r>
    <r>
      <rPr>
        <b/>
        <sz val="11"/>
        <rFont val="Arial"/>
        <family val="2"/>
      </rPr>
      <t xml:space="preserve"> 1/09        Veteran ESSB5355   2/09</t>
    </r>
  </si>
  <si>
    <t xml:space="preserve">U.S. &amp; IMMIGRANT            NON-RESIDENT         TUITION WAIVER             2/29  </t>
  </si>
  <si>
    <t xml:space="preserve">OTHER  NON-RESIDENT       2/02   INTERNATIONAL STUDENT                                   2/35   </t>
  </si>
  <si>
    <t xml:space="preserve">COMP FEE CHARGE  </t>
  </si>
  <si>
    <t xml:space="preserve">TECH FEE CHARGE </t>
  </si>
  <si>
    <t xml:space="preserve">COP,  FT STEIL REC CTR  </t>
  </si>
  <si>
    <t xml:space="preserve">Apprenticeship Rate $55.00 per credit </t>
  </si>
  <si>
    <t xml:space="preserve">per credit </t>
  </si>
  <si>
    <t xml:space="preserve">Parent Education Rate $14.00 per credit </t>
  </si>
  <si>
    <t xml:space="preserve">ABE, ESL, &amp; GED  $25.00 per quarter </t>
  </si>
  <si>
    <r>
      <t xml:space="preserve">RESIDENT </t>
    </r>
    <r>
      <rPr>
        <sz val="14"/>
        <rFont val="Arial"/>
        <family val="2"/>
      </rPr>
      <t xml:space="preserve">TUITION RATES </t>
    </r>
  </si>
  <si>
    <r>
      <t>U.S. &amp; IMMIGRANT NON-RESIDENT</t>
    </r>
    <r>
      <rPr>
        <sz val="10"/>
        <rFont val="Arial"/>
        <family val="2"/>
      </rPr>
      <t xml:space="preserve">                                      </t>
    </r>
  </si>
  <si>
    <r>
      <t>OTHER NON-RESIDENT</t>
    </r>
    <r>
      <rPr>
        <sz val="14"/>
        <rFont val="Arial"/>
        <family val="2"/>
      </rPr>
      <t>/</t>
    </r>
    <r>
      <rPr>
        <b/>
        <sz val="14"/>
        <rFont val="Arial"/>
        <family val="2"/>
      </rPr>
      <t>INTERNATIONAL</t>
    </r>
    <r>
      <rPr>
        <sz val="14"/>
        <rFont val="Arial"/>
        <family val="2"/>
      </rPr>
      <t xml:space="preserve">                                                   </t>
    </r>
    <r>
      <rPr>
        <sz val="12"/>
        <rFont val="Arial"/>
        <family val="2"/>
      </rPr>
      <t xml:space="preserve"> </t>
    </r>
  </si>
  <si>
    <r>
      <t>U.S. &amp; IMMIGRANT NON-RESIDENT</t>
    </r>
    <r>
      <rPr>
        <sz val="10"/>
        <rFont val="Arial"/>
        <family val="2"/>
      </rPr>
      <t xml:space="preserve">                                     </t>
    </r>
  </si>
  <si>
    <t xml:space="preserve">Athletic Tuition Waiver for 2020-21:  $343.90 --  resident use fee pay code 63 ; non-resident (2/29) attach 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</si>
</sst>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44" fontId="2" fillId="0" borderId="0" applyFont="0" applyFill="0" applyBorder="0" applyAlignment="0" applyProtection="0"/>
  </cellStyleXfs>
  <cellXfs count="25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4" fontId="2" fillId="0" borderId="0" xfId="5" applyAlignment="1">
      <alignment horizontal="right"/>
    </xf>
    <xf numFmtId="44" fontId="2" fillId="0" borderId="0" xfId="5" applyFont="1" applyBorder="1" applyAlignment="1">
      <alignment horizontal="center"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 horizontal="center"/>
    </xf>
    <xf numFmtId="44" fontId="2" fillId="0" borderId="0" xfId="5" applyAlignment="1">
      <alignment horizontal="center"/>
    </xf>
    <xf numFmtId="0" fontId="0" fillId="0" borderId="1" xfId="0" applyBorder="1" applyAlignment="1">
      <alignment horizontal="center"/>
    </xf>
    <xf numFmtId="17" fontId="0" fillId="0" borderId="0" xfId="0" applyNumberFormat="1" applyAlignment="1">
      <alignment horizontal="center"/>
    </xf>
    <xf numFmtId="164" fontId="2" fillId="0" borderId="0" xfId="5" applyNumberFormat="1" applyAlignment="1">
      <alignment horizontal="center"/>
    </xf>
    <xf numFmtId="0" fontId="5" fillId="0" borderId="0" xfId="0" applyFont="1"/>
    <xf numFmtId="44" fontId="1" fillId="0" borderId="2" xfId="5" applyFont="1" applyBorder="1" applyAlignment="1">
      <alignment horizontal="center"/>
    </xf>
    <xf numFmtId="44" fontId="3" fillId="0" borderId="2" xfId="5" applyFont="1" applyBorder="1" applyAlignment="1"/>
    <xf numFmtId="49" fontId="0" fillId="0" borderId="0" xfId="0" applyNumberFormat="1" applyBorder="1" applyAlignment="1">
      <alignment horizontal="center"/>
    </xf>
    <xf numFmtId="39" fontId="3" fillId="0" borderId="2" xfId="5" applyNumberFormat="1" applyFont="1" applyBorder="1" applyAlignment="1">
      <alignment horizontal="right"/>
    </xf>
    <xf numFmtId="44" fontId="1" fillId="0" borderId="3" xfId="5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4" fontId="1" fillId="0" borderId="2" xfId="5" quotePrefix="1" applyFont="1" applyBorder="1" applyAlignment="1">
      <alignment horizontal="center"/>
    </xf>
    <xf numFmtId="44" fontId="2" fillId="0" borderId="0" xfId="5" applyBorder="1" applyAlignment="1">
      <alignment horizontal="center"/>
    </xf>
    <xf numFmtId="44" fontId="1" fillId="0" borderId="3" xfId="5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44" fontId="4" fillId="0" borderId="0" xfId="5" applyFont="1" applyBorder="1" applyAlignment="1">
      <alignment horizontal="center"/>
    </xf>
    <xf numFmtId="44" fontId="4" fillId="0" borderId="2" xfId="5" applyFont="1" applyBorder="1" applyAlignment="1"/>
    <xf numFmtId="4" fontId="2" fillId="0" borderId="0" xfId="5" applyNumberFormat="1" applyFont="1" applyBorder="1" applyAlignment="1">
      <alignment horizontal="left"/>
    </xf>
    <xf numFmtId="39" fontId="2" fillId="0" borderId="2" xfId="5" applyNumberFormat="1" applyBorder="1" applyAlignment="1">
      <alignment horizontal="right"/>
    </xf>
    <xf numFmtId="0" fontId="3" fillId="0" borderId="0" xfId="0" applyFont="1" applyBorder="1" applyAlignment="1">
      <alignment horizontal="center"/>
    </xf>
    <xf numFmtId="44" fontId="2" fillId="0" borderId="0" xfId="5" quotePrefix="1" applyFont="1" applyBorder="1" applyAlignment="1">
      <alignment horizontal="center"/>
    </xf>
    <xf numFmtId="49" fontId="0" fillId="0" borderId="0" xfId="0" quotePrefix="1" applyNumberFormat="1" applyBorder="1" applyAlignment="1">
      <alignment horizontal="center"/>
    </xf>
    <xf numFmtId="44" fontId="3" fillId="0" borderId="0" xfId="5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4" fontId="7" fillId="0" borderId="0" xfId="5" applyFont="1" applyAlignment="1">
      <alignment horizontal="center" vertical="center" wrapText="1"/>
    </xf>
    <xf numFmtId="44" fontId="7" fillId="0" borderId="0" xfId="5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4" fontId="3" fillId="0" borderId="0" xfId="0" applyNumberFormat="1" applyFont="1" applyBorder="1" applyAlignment="1">
      <alignment horizontal="center"/>
    </xf>
    <xf numFmtId="44" fontId="2" fillId="0" borderId="0" xfId="5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wrapText="1"/>
    </xf>
    <xf numFmtId="44" fontId="0" fillId="0" borderId="0" xfId="0" applyNumberFormat="1"/>
    <xf numFmtId="0" fontId="8" fillId="0" borderId="0" xfId="0" applyFont="1"/>
    <xf numFmtId="0" fontId="9" fillId="0" borderId="0" xfId="0" applyFont="1"/>
    <xf numFmtId="44" fontId="10" fillId="0" borderId="1" xfId="0" applyNumberFormat="1" applyFont="1" applyBorder="1" applyAlignment="1">
      <alignment horizontal="center"/>
    </xf>
    <xf numFmtId="44" fontId="11" fillId="0" borderId="0" xfId="5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44" fontId="13" fillId="0" borderId="3" xfId="5" applyFont="1" applyBorder="1"/>
    <xf numFmtId="44" fontId="13" fillId="0" borderId="0" xfId="5" applyFont="1" applyBorder="1"/>
    <xf numFmtId="44" fontId="13" fillId="0" borderId="0" xfId="5" applyNumberFormat="1" applyFont="1" applyBorder="1" applyAlignment="1">
      <alignment horizontal="center"/>
    </xf>
    <xf numFmtId="44" fontId="6" fillId="0" borderId="2" xfId="0" applyNumberFormat="1" applyFont="1" applyBorder="1"/>
    <xf numFmtId="44" fontId="13" fillId="0" borderId="0" xfId="5" applyFont="1" applyBorder="1" applyAlignment="1">
      <alignment horizontal="right"/>
    </xf>
    <xf numFmtId="44" fontId="6" fillId="0" borderId="3" xfId="5" applyFont="1" applyBorder="1"/>
    <xf numFmtId="0" fontId="13" fillId="0" borderId="0" xfId="0" applyFont="1" applyBorder="1"/>
    <xf numFmtId="44" fontId="13" fillId="0" borderId="7" xfId="5" applyFont="1" applyBorder="1"/>
    <xf numFmtId="44" fontId="13" fillId="0" borderId="1" xfId="5" applyFont="1" applyBorder="1"/>
    <xf numFmtId="44" fontId="13" fillId="0" borderId="1" xfId="5" applyNumberFormat="1" applyFont="1" applyBorder="1" applyAlignment="1">
      <alignment horizontal="center"/>
    </xf>
    <xf numFmtId="44" fontId="6" fillId="0" borderId="8" xfId="0" applyNumberFormat="1" applyFont="1" applyBorder="1"/>
    <xf numFmtId="0" fontId="13" fillId="0" borderId="0" xfId="0" applyFont="1"/>
    <xf numFmtId="0" fontId="6" fillId="0" borderId="0" xfId="0" applyFo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44" fontId="1" fillId="0" borderId="0" xfId="5" applyFont="1" applyBorder="1" applyAlignment="1">
      <alignment horizontal="center"/>
    </xf>
    <xf numFmtId="44" fontId="11" fillId="0" borderId="0" xfId="5" quotePrefix="1" applyFont="1" applyAlignment="1">
      <alignment horizontal="left"/>
    </xf>
    <xf numFmtId="0" fontId="0" fillId="0" borderId="0" xfId="0" applyAlignment="1"/>
    <xf numFmtId="0" fontId="11" fillId="0" borderId="0" xfId="0" applyFont="1" applyAlignment="1"/>
    <xf numFmtId="44" fontId="2" fillId="0" borderId="0" xfId="5" applyAlignment="1"/>
    <xf numFmtId="44" fontId="2" fillId="0" borderId="1" xfId="5" applyBorder="1" applyAlignment="1"/>
    <xf numFmtId="44" fontId="2" fillId="0" borderId="1" xfId="5" applyFont="1" applyBorder="1" applyAlignment="1"/>
    <xf numFmtId="0" fontId="0" fillId="0" borderId="1" xfId="0" applyBorder="1" applyAlignment="1"/>
    <xf numFmtId="0" fontId="0" fillId="0" borderId="0" xfId="0" applyBorder="1" applyAlignment="1"/>
    <xf numFmtId="44" fontId="3" fillId="0" borderId="0" xfId="5" applyFont="1" applyBorder="1" applyAlignment="1"/>
    <xf numFmtId="44" fontId="11" fillId="0" borderId="0" xfId="5" applyFont="1" applyAlignment="1"/>
    <xf numFmtId="44" fontId="11" fillId="0" borderId="0" xfId="5" quotePrefix="1" applyFont="1" applyAlignment="1"/>
    <xf numFmtId="44" fontId="13" fillId="0" borderId="0" xfId="5" applyFont="1"/>
    <xf numFmtId="44" fontId="13" fillId="0" borderId="0" xfId="5" applyFont="1" applyAlignment="1">
      <alignment horizontal="right"/>
    </xf>
    <xf numFmtId="0" fontId="11" fillId="0" borderId="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right"/>
    </xf>
    <xf numFmtId="16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right"/>
    </xf>
    <xf numFmtId="44" fontId="2" fillId="0" borderId="1" xfId="5" applyNumberFormat="1" applyBorder="1" applyAlignment="1">
      <alignment horizontal="center"/>
    </xf>
    <xf numFmtId="44" fontId="2" fillId="0" borderId="1" xfId="5" applyBorder="1" applyAlignment="1">
      <alignment horizontal="center"/>
    </xf>
    <xf numFmtId="0" fontId="5" fillId="0" borderId="0" xfId="0" applyFont="1" applyAlignment="1"/>
    <xf numFmtId="0" fontId="0" fillId="0" borderId="2" xfId="0" applyBorder="1" applyAlignment="1"/>
    <xf numFmtId="44" fontId="2" fillId="0" borderId="3" xfId="5" applyBorder="1" applyAlignment="1"/>
    <xf numFmtId="44" fontId="2" fillId="0" borderId="2" xfId="5" applyBorder="1" applyAlignment="1"/>
    <xf numFmtId="44" fontId="2" fillId="0" borderId="0" xfId="5" applyBorder="1" applyAlignment="1"/>
    <xf numFmtId="0" fontId="0" fillId="0" borderId="3" xfId="0" applyBorder="1" applyAlignment="1"/>
    <xf numFmtId="2" fontId="0" fillId="0" borderId="2" xfId="0" applyNumberFormat="1" applyBorder="1" applyAlignment="1"/>
    <xf numFmtId="44" fontId="3" fillId="0" borderId="3" xfId="5" applyFont="1" applyBorder="1" applyAlignment="1"/>
    <xf numFmtId="4" fontId="0" fillId="0" borderId="2" xfId="0" applyNumberFormat="1" applyBorder="1" applyAlignment="1"/>
    <xf numFmtId="4" fontId="0" fillId="0" borderId="0" xfId="0" applyNumberFormat="1" applyAlignment="1"/>
    <xf numFmtId="4" fontId="0" fillId="0" borderId="0" xfId="0" applyNumberFormat="1" applyBorder="1" applyAlignment="1"/>
    <xf numFmtId="44" fontId="2" fillId="0" borderId="0" xfId="5" applyFont="1" applyBorder="1" applyAlignment="1"/>
    <xf numFmtId="0" fontId="4" fillId="0" borderId="0" xfId="0" applyFont="1" applyAlignment="1"/>
    <xf numFmtId="4" fontId="4" fillId="0" borderId="2" xfId="0" applyNumberFormat="1" applyFont="1" applyBorder="1" applyAlignment="1"/>
    <xf numFmtId="4" fontId="4" fillId="0" borderId="0" xfId="0" applyNumberFormat="1" applyFont="1" applyAlignment="1"/>
    <xf numFmtId="4" fontId="3" fillId="0" borderId="2" xfId="0" applyNumberFormat="1" applyFont="1" applyBorder="1" applyAlignment="1"/>
    <xf numFmtId="4" fontId="3" fillId="0" borderId="0" xfId="0" applyNumberFormat="1" applyFont="1" applyBorder="1" applyAlignment="1"/>
    <xf numFmtId="0" fontId="4" fillId="0" borderId="2" xfId="0" applyFont="1" applyBorder="1" applyAlignment="1"/>
    <xf numFmtId="2" fontId="4" fillId="0" borderId="2" xfId="0" applyNumberFormat="1" applyFont="1" applyBorder="1" applyAlignment="1"/>
    <xf numFmtId="44" fontId="4" fillId="0" borderId="3" xfId="5" applyFont="1" applyBorder="1" applyAlignment="1"/>
    <xf numFmtId="4" fontId="3" fillId="0" borderId="0" xfId="0" applyNumberFormat="1" applyFont="1" applyAlignment="1"/>
    <xf numFmtId="44" fontId="4" fillId="0" borderId="0" xfId="5" applyFont="1" applyBorder="1" applyAlignment="1"/>
    <xf numFmtId="0" fontId="3" fillId="0" borderId="2" xfId="0" applyFont="1" applyBorder="1" applyAlignment="1"/>
    <xf numFmtId="44" fontId="2" fillId="0" borderId="0" xfId="5" quotePrefix="1" applyFont="1" applyBorder="1" applyAlignment="1"/>
    <xf numFmtId="39" fontId="3" fillId="0" borderId="2" xfId="5" applyNumberFormat="1" applyFont="1" applyBorder="1" applyAlignment="1"/>
    <xf numFmtId="39" fontId="4" fillId="0" borderId="0" xfId="5" applyNumberFormat="1" applyFont="1" applyBorder="1" applyAlignment="1"/>
    <xf numFmtId="2" fontId="3" fillId="0" borderId="2" xfId="0" applyNumberFormat="1" applyFont="1" applyBorder="1" applyAlignment="1"/>
    <xf numFmtId="39" fontId="3" fillId="0" borderId="0" xfId="5" applyNumberFormat="1" applyFont="1" applyBorder="1" applyAlignment="1"/>
    <xf numFmtId="39" fontId="2" fillId="0" borderId="0" xfId="5" applyNumberFormat="1" applyBorder="1" applyAlignment="1"/>
    <xf numFmtId="44" fontId="3" fillId="0" borderId="7" xfId="5" applyFont="1" applyBorder="1" applyAlignment="1"/>
    <xf numFmtId="44" fontId="3" fillId="0" borderId="8" xfId="5" applyFont="1" applyBorder="1" applyAlignment="1"/>
    <xf numFmtId="44" fontId="10" fillId="0" borderId="7" xfId="5" applyFont="1" applyBorder="1" applyAlignment="1"/>
    <xf numFmtId="44" fontId="10" fillId="0" borderId="8" xfId="5" applyFont="1" applyBorder="1" applyAlignment="1"/>
    <xf numFmtId="0" fontId="0" fillId="0" borderId="8" xfId="0" applyBorder="1" applyAlignment="1"/>
    <xf numFmtId="44" fontId="2" fillId="0" borderId="7" xfId="5" applyBorder="1" applyAlignment="1"/>
    <xf numFmtId="2" fontId="0" fillId="0" borderId="8" xfId="0" applyNumberFormat="1" applyBorder="1" applyAlignment="1"/>
    <xf numFmtId="44" fontId="3" fillId="0" borderId="1" xfId="5" applyFont="1" applyBorder="1" applyAlignment="1"/>
    <xf numFmtId="44" fontId="4" fillId="0" borderId="0" xfId="5" applyFont="1" applyAlignment="1"/>
    <xf numFmtId="0" fontId="11" fillId="0" borderId="0" xfId="0" applyFont="1" applyBorder="1" applyAlignment="1"/>
    <xf numFmtId="44" fontId="10" fillId="0" borderId="0" xfId="5" applyFont="1" applyAlignment="1"/>
    <xf numFmtId="0" fontId="10" fillId="0" borderId="0" xfId="0" applyFont="1" applyAlignment="1"/>
    <xf numFmtId="164" fontId="11" fillId="0" borderId="0" xfId="5" applyNumberFormat="1" applyFont="1" applyAlignment="1"/>
    <xf numFmtId="44" fontId="11" fillId="0" borderId="0" xfId="5" applyFont="1" applyBorder="1" applyAlignment="1"/>
    <xf numFmtId="17" fontId="11" fillId="0" borderId="0" xfId="0" applyNumberFormat="1" applyFont="1" applyAlignment="1"/>
    <xf numFmtId="0" fontId="11" fillId="0" borderId="0" xfId="0" applyFont="1" applyAlignment="1">
      <alignment horizontal="right"/>
    </xf>
    <xf numFmtId="44" fontId="2" fillId="0" borderId="3" xfId="5" applyBorder="1" applyAlignment="1">
      <alignment horizontal="center"/>
    </xf>
    <xf numFmtId="37" fontId="2" fillId="0" borderId="3" xfId="5" applyNumberFormat="1" applyBorder="1" applyAlignment="1">
      <alignment horizontal="center"/>
    </xf>
    <xf numFmtId="44" fontId="2" fillId="0" borderId="2" xfId="5" applyBorder="1" applyAlignment="1">
      <alignment horizontal="center"/>
    </xf>
    <xf numFmtId="44" fontId="2" fillId="0" borderId="2" xfId="5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44" fontId="2" fillId="0" borderId="2" xfId="5" applyBorder="1" applyAlignment="1">
      <alignment horizontal="right"/>
    </xf>
    <xf numFmtId="44" fontId="2" fillId="0" borderId="2" xfId="5" applyFont="1" applyBorder="1" applyAlignment="1">
      <alignment horizontal="right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164" fontId="2" fillId="0" borderId="0" xfId="5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2" fillId="0" borderId="8" xfId="5" applyBorder="1" applyAlignment="1"/>
    <xf numFmtId="44" fontId="2" fillId="0" borderId="7" xfId="5" applyBorder="1" applyAlignment="1">
      <alignment horizontal="center"/>
    </xf>
    <xf numFmtId="44" fontId="2" fillId="0" borderId="8" xfId="5" applyNumberFormat="1" applyBorder="1" applyAlignment="1">
      <alignment horizontal="center"/>
    </xf>
    <xf numFmtId="44" fontId="11" fillId="0" borderId="0" xfId="5" quotePrefix="1" applyNumberFormat="1" applyFont="1" applyAlignment="1"/>
    <xf numFmtId="6" fontId="11" fillId="0" borderId="9" xfId="0" applyNumberFormat="1" applyFont="1" applyBorder="1" applyAlignment="1">
      <alignment horizontal="left"/>
    </xf>
    <xf numFmtId="44" fontId="19" fillId="0" borderId="0" xfId="5" applyFont="1" applyAlignment="1"/>
    <xf numFmtId="0" fontId="0" fillId="0" borderId="2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4" fontId="2" fillId="0" borderId="0" xfId="5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44" fontId="2" fillId="0" borderId="2" xfId="5" applyFont="1" applyBorder="1" applyAlignment="1"/>
    <xf numFmtId="0" fontId="21" fillId="2" borderId="0" xfId="1"/>
    <xf numFmtId="0" fontId="21" fillId="3" borderId="0" xfId="2"/>
    <xf numFmtId="164" fontId="0" fillId="0" borderId="0" xfId="0" applyNumberFormat="1"/>
    <xf numFmtId="0" fontId="0" fillId="0" borderId="0" xfId="0" applyFill="1"/>
    <xf numFmtId="0" fontId="22" fillId="5" borderId="0" xfId="4" applyFont="1" applyAlignment="1">
      <alignment horizontal="center" vertical="top"/>
    </xf>
    <xf numFmtId="0" fontId="21" fillId="3" borderId="0" xfId="2" applyAlignment="1">
      <alignment horizontal="center"/>
    </xf>
    <xf numFmtId="0" fontId="4" fillId="6" borderId="0" xfId="0" applyFont="1" applyFill="1" applyAlignment="1">
      <alignment horizontal="center"/>
    </xf>
    <xf numFmtId="0" fontId="21" fillId="3" borderId="0" xfId="2" applyAlignment="1">
      <alignment horizontal="right"/>
    </xf>
    <xf numFmtId="0" fontId="21" fillId="2" borderId="0" xfId="1" applyAlignment="1">
      <alignment horizontal="right"/>
    </xf>
    <xf numFmtId="0" fontId="22" fillId="5" borderId="0" xfId="4" applyFont="1" applyAlignment="1">
      <alignment horizontal="center"/>
    </xf>
    <xf numFmtId="0" fontId="22" fillId="4" borderId="0" xfId="3" applyFont="1" applyAlignment="1">
      <alignment horizontal="center"/>
    </xf>
    <xf numFmtId="0" fontId="22" fillId="5" borderId="0" xfId="4" applyFont="1" applyAlignment="1">
      <alignment horizontal="center" wrapText="1"/>
    </xf>
    <xf numFmtId="0" fontId="21" fillId="2" borderId="0" xfId="1" applyAlignment="1">
      <alignment horizontal="left"/>
    </xf>
    <xf numFmtId="164" fontId="0" fillId="0" borderId="0" xfId="0" applyNumberFormat="1" applyAlignment="1">
      <alignment horizontal="right"/>
    </xf>
    <xf numFmtId="0" fontId="23" fillId="3" borderId="0" xfId="2" applyFont="1" applyAlignment="1">
      <alignment horizontal="left"/>
    </xf>
    <xf numFmtId="0" fontId="24" fillId="3" borderId="0" xfId="2" applyFont="1" applyAlignment="1">
      <alignment horizontal="left"/>
    </xf>
    <xf numFmtId="0" fontId="24" fillId="3" borderId="0" xfId="2" applyFont="1" applyAlignment="1">
      <alignment horizontal="right"/>
    </xf>
    <xf numFmtId="0" fontId="24" fillId="3" borderId="0" xfId="2" applyFont="1"/>
    <xf numFmtId="0" fontId="24" fillId="3" borderId="0" xfId="2" applyFont="1" applyAlignment="1">
      <alignment horizontal="center"/>
    </xf>
    <xf numFmtId="0" fontId="24" fillId="3" borderId="0" xfId="2" applyFont="1" applyAlignment="1"/>
    <xf numFmtId="0" fontId="20" fillId="0" borderId="0" xfId="0" applyFont="1"/>
    <xf numFmtId="0" fontId="25" fillId="2" borderId="0" xfId="1" applyFont="1" applyAlignment="1"/>
    <xf numFmtId="0" fontId="25" fillId="2" borderId="0" xfId="1" applyFont="1" applyAlignment="1">
      <alignment horizontal="left"/>
    </xf>
    <xf numFmtId="0" fontId="24" fillId="2" borderId="0" xfId="1" applyFont="1"/>
    <xf numFmtId="0" fontId="24" fillId="2" borderId="0" xfId="1" applyFont="1" applyAlignment="1">
      <alignment horizontal="right"/>
    </xf>
    <xf numFmtId="164" fontId="0" fillId="0" borderId="0" xfId="0" applyNumberFormat="1" applyAlignment="1"/>
    <xf numFmtId="0" fontId="21" fillId="3" borderId="0" xfId="2" applyBorder="1" applyAlignment="1">
      <alignment horizontal="right"/>
    </xf>
    <xf numFmtId="0" fontId="24" fillId="3" borderId="0" xfId="2" applyFont="1" applyBorder="1" applyAlignment="1">
      <alignment horizontal="right"/>
    </xf>
    <xf numFmtId="0" fontId="25" fillId="2" borderId="0" xfId="1" applyFont="1" applyBorder="1" applyAlignment="1">
      <alignment horizontal="left"/>
    </xf>
    <xf numFmtId="0" fontId="21" fillId="2" borderId="0" xfId="1" applyBorder="1" applyAlignment="1"/>
    <xf numFmtId="0" fontId="22" fillId="4" borderId="0" xfId="3" applyFont="1" applyBorder="1" applyAlignment="1">
      <alignment horizontal="center" vertical="top"/>
    </xf>
    <xf numFmtId="164" fontId="0" fillId="0" borderId="0" xfId="0" applyNumberFormat="1" applyBorder="1" applyAlignment="1">
      <alignment horizontal="right"/>
    </xf>
    <xf numFmtId="17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quotePrefix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49" fontId="2" fillId="0" borderId="0" xfId="0" quotePrefix="1" applyNumberFormat="1" applyFont="1" applyBorder="1" applyAlignment="1">
      <alignment horizontal="center"/>
    </xf>
    <xf numFmtId="0" fontId="2" fillId="0" borderId="0" xfId="5" quotePrefix="1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4" fillId="7" borderId="0" xfId="0" applyFont="1" applyFill="1" applyBorder="1" applyAlignment="1">
      <alignment horizontal="right"/>
    </xf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horizontal="right"/>
    </xf>
    <xf numFmtId="164" fontId="0" fillId="0" borderId="0" xfId="0" applyNumberFormat="1" applyFill="1" applyAlignment="1"/>
    <xf numFmtId="44" fontId="7" fillId="0" borderId="4" xfId="5" applyFont="1" applyBorder="1" applyAlignment="1">
      <alignment horizontal="center" vertical="center" wrapText="1"/>
    </xf>
    <xf numFmtId="44" fontId="7" fillId="0" borderId="5" xfId="5" applyFont="1" applyBorder="1" applyAlignment="1">
      <alignment horizontal="center" vertical="center" wrapText="1"/>
    </xf>
    <xf numFmtId="44" fontId="7" fillId="0" borderId="6" xfId="5" applyFont="1" applyBorder="1" applyAlignment="1">
      <alignment horizontal="center" vertical="center" wrapText="1"/>
    </xf>
    <xf numFmtId="44" fontId="4" fillId="0" borderId="5" xfId="5" applyFont="1" applyBorder="1" applyAlignment="1">
      <alignment horizontal="center" vertical="center" wrapText="1"/>
    </xf>
    <xf numFmtId="44" fontId="4" fillId="0" borderId="6" xfId="5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4" fillId="0" borderId="7" xfId="0" quotePrefix="1" applyFont="1" applyBorder="1" applyAlignment="1">
      <alignment horizontal="center" wrapText="1"/>
    </xf>
    <xf numFmtId="0" fontId="4" fillId="0" borderId="1" xfId="0" quotePrefix="1" applyFont="1" applyBorder="1" applyAlignment="1">
      <alignment horizontal="center" wrapText="1"/>
    </xf>
    <xf numFmtId="0" fontId="4" fillId="0" borderId="8" xfId="0" quotePrefix="1" applyFont="1" applyBorder="1" applyAlignment="1">
      <alignment horizontal="center" wrapText="1"/>
    </xf>
    <xf numFmtId="44" fontId="4" fillId="0" borderId="7" xfId="5" quotePrefix="1" applyFont="1" applyBorder="1" applyAlignment="1">
      <alignment horizontal="center" wrapText="1"/>
    </xf>
    <xf numFmtId="44" fontId="4" fillId="0" borderId="1" xfId="5" quotePrefix="1" applyFont="1" applyBorder="1" applyAlignment="1">
      <alignment horizontal="center" wrapText="1"/>
    </xf>
    <xf numFmtId="44" fontId="4" fillId="0" borderId="8" xfId="5" quotePrefix="1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wrapText="1"/>
    </xf>
    <xf numFmtId="44" fontId="4" fillId="0" borderId="10" xfId="5" applyFont="1" applyBorder="1" applyAlignment="1">
      <alignment horizontal="center" wrapText="1"/>
    </xf>
    <xf numFmtId="44" fontId="4" fillId="0" borderId="9" xfId="5" applyFont="1" applyBorder="1" applyAlignment="1">
      <alignment horizontal="center" wrapText="1"/>
    </xf>
    <xf numFmtId="44" fontId="4" fillId="0" borderId="11" xfId="5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</cellXfs>
  <cellStyles count="6">
    <cellStyle name="20% - Accent3" xfId="1" builtinId="38"/>
    <cellStyle name="40% - Accent2" xfId="2" builtinId="35"/>
    <cellStyle name="40% - Accent3" xfId="3" builtinId="39"/>
    <cellStyle name="40% - Accent5" xfId="4" builtinId="47"/>
    <cellStyle name="Currency" xfId="5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AE62"/>
  <sheetViews>
    <sheetView tabSelected="1" zoomScaleNormal="100" workbookViewId="0">
      <selection activeCell="K58" sqref="K58"/>
    </sheetView>
  </sheetViews>
  <sheetFormatPr defaultColWidth="9.140625" defaultRowHeight="12.75" x14ac:dyDescent="0.2"/>
  <cols>
    <col min="1" max="1" width="8.28515625" style="81" customWidth="1"/>
    <col min="2" max="2" width="10.5703125" style="83" customWidth="1"/>
    <col min="3" max="3" width="3.85546875" style="2" hidden="1" customWidth="1"/>
    <col min="4" max="5" width="5.7109375" style="2" customWidth="1"/>
    <col min="6" max="6" width="13.140625" style="83" customWidth="1"/>
    <col min="7" max="7" width="1.7109375" style="81" customWidth="1"/>
    <col min="8" max="8" width="10.5703125" style="83" customWidth="1"/>
    <col min="9" max="9" width="4.5703125" style="2" hidden="1" customWidth="1"/>
    <col min="10" max="10" width="5.7109375" style="2" customWidth="1"/>
    <col min="11" max="11" width="10.5703125" style="83" customWidth="1"/>
    <col min="12" max="12" width="1.7109375" style="81" customWidth="1"/>
    <col min="13" max="13" width="10.5703125" style="83" customWidth="1"/>
    <col min="14" max="14" width="6.140625" style="2" hidden="1" customWidth="1"/>
    <col min="15" max="15" width="5.7109375" style="2" customWidth="1"/>
    <col min="16" max="16" width="10.7109375" style="81" customWidth="1"/>
    <col min="17" max="17" width="1.7109375" style="81" customWidth="1"/>
    <col min="18" max="18" width="10.5703125" style="83" customWidth="1"/>
    <col min="19" max="19" width="6.140625" style="83" customWidth="1"/>
    <col min="20" max="20" width="10.7109375" style="81" customWidth="1"/>
    <col min="21" max="21" width="1.28515625" style="81" customWidth="1"/>
    <col min="22" max="22" width="10.5703125" style="81" customWidth="1"/>
    <col min="23" max="23" width="5.7109375" style="81" customWidth="1"/>
    <col min="24" max="24" width="10.7109375" style="81" customWidth="1"/>
    <col min="25" max="25" width="1.7109375" style="81" customWidth="1"/>
    <col min="26" max="26" width="10.7109375" style="81" customWidth="1"/>
    <col min="27" max="27" width="5.7109375" style="169" customWidth="1"/>
    <col min="28" max="28" width="10.5703125" style="81" customWidth="1"/>
    <col min="29" max="16384" width="9.140625" style="81"/>
  </cols>
  <sheetData>
    <row r="1" spans="1:28" ht="18.75" customHeight="1" x14ac:dyDescent="0.3">
      <c r="A1" s="226" t="s">
        <v>60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spans="1:28" s="102" customFormat="1" ht="15" customHeight="1" x14ac:dyDescent="0.25">
      <c r="A2" s="172" t="s">
        <v>4</v>
      </c>
      <c r="B2" s="39"/>
      <c r="C2" s="39"/>
      <c r="D2" s="39"/>
      <c r="E2" s="39"/>
      <c r="F2" s="39"/>
      <c r="G2" s="39"/>
      <c r="H2" s="39"/>
      <c r="I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AA2" s="39"/>
    </row>
    <row r="3" spans="1:28" s="102" customFormat="1" ht="12" customHeight="1" x14ac:dyDescent="0.2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AA3" s="39"/>
    </row>
    <row r="4" spans="1:28" ht="10.15" customHeight="1" x14ac:dyDescent="0.2">
      <c r="X4" s="87"/>
      <c r="Y4" s="87"/>
      <c r="Z4" s="87"/>
      <c r="AA4" s="155"/>
      <c r="AB4" s="87"/>
    </row>
    <row r="5" spans="1:28" s="41" customFormat="1" ht="103.5" customHeight="1" x14ac:dyDescent="0.2">
      <c r="A5" s="40"/>
      <c r="B5" s="221" t="s">
        <v>63</v>
      </c>
      <c r="C5" s="222"/>
      <c r="D5" s="222"/>
      <c r="E5" s="222"/>
      <c r="F5" s="223"/>
      <c r="H5" s="221" t="s">
        <v>64</v>
      </c>
      <c r="I5" s="222"/>
      <c r="J5" s="222"/>
      <c r="K5" s="223"/>
      <c r="M5" s="221" t="s">
        <v>65</v>
      </c>
      <c r="N5" s="222"/>
      <c r="O5" s="222"/>
      <c r="P5" s="223"/>
      <c r="Q5" s="42"/>
      <c r="R5" s="221" t="s">
        <v>54</v>
      </c>
      <c r="S5" s="222"/>
      <c r="T5" s="223"/>
      <c r="U5" s="43"/>
      <c r="V5" s="221" t="s">
        <v>37</v>
      </c>
      <c r="W5" s="222"/>
      <c r="X5" s="223"/>
      <c r="Y5" s="43"/>
      <c r="Z5" s="221" t="s">
        <v>36</v>
      </c>
      <c r="AA5" s="224"/>
      <c r="AB5" s="225"/>
    </row>
    <row r="6" spans="1:28" ht="0.75" customHeight="1" x14ac:dyDescent="0.2">
      <c r="A6" s="87"/>
      <c r="B6" s="16" t="s">
        <v>17</v>
      </c>
      <c r="C6" s="6"/>
      <c r="D6" s="6"/>
      <c r="E6" s="6"/>
      <c r="F6" s="12"/>
      <c r="H6" s="16"/>
      <c r="I6" s="17"/>
      <c r="J6" s="17"/>
      <c r="K6" s="18"/>
      <c r="M6" s="20"/>
      <c r="N6" s="6"/>
      <c r="O6" s="6"/>
      <c r="P6" s="103"/>
      <c r="R6" s="20"/>
      <c r="S6" s="79"/>
      <c r="T6" s="103"/>
      <c r="U6" s="87"/>
      <c r="V6" s="23"/>
      <c r="W6" s="17"/>
      <c r="X6" s="103"/>
      <c r="Z6" s="20"/>
      <c r="AA6" s="165"/>
      <c r="AB6" s="103"/>
    </row>
    <row r="7" spans="1:28" x14ac:dyDescent="0.2">
      <c r="A7" s="6" t="s">
        <v>15</v>
      </c>
      <c r="B7" s="104"/>
      <c r="C7" s="6"/>
      <c r="D7" s="6"/>
      <c r="E7" s="6"/>
      <c r="F7" s="105"/>
      <c r="H7" s="104"/>
      <c r="I7" s="6"/>
      <c r="J7" s="6"/>
      <c r="K7" s="105"/>
      <c r="M7" s="104"/>
      <c r="N7" s="6"/>
      <c r="P7" s="103"/>
      <c r="R7" s="104"/>
      <c r="S7" s="106"/>
      <c r="T7" s="103"/>
      <c r="U7" s="87"/>
      <c r="V7" s="107"/>
      <c r="W7" s="87"/>
      <c r="X7" s="103"/>
      <c r="Z7" s="104"/>
      <c r="AA7" s="155"/>
      <c r="AB7" s="108"/>
    </row>
    <row r="8" spans="1:28" x14ac:dyDescent="0.2">
      <c r="A8" s="6">
        <v>1</v>
      </c>
      <c r="B8" s="109">
        <v>220.51</v>
      </c>
      <c r="C8" s="6"/>
      <c r="D8" s="212" t="s">
        <v>13</v>
      </c>
      <c r="E8" s="6"/>
      <c r="F8" s="13"/>
      <c r="H8" s="109">
        <v>235.47</v>
      </c>
      <c r="I8" s="19"/>
      <c r="J8" s="36" t="s">
        <v>13</v>
      </c>
      <c r="K8" s="105"/>
      <c r="M8" s="109">
        <v>620.29999999999995</v>
      </c>
      <c r="N8" s="6"/>
      <c r="O8" s="212" t="s">
        <v>13</v>
      </c>
      <c r="P8" s="110"/>
      <c r="Q8" s="111"/>
      <c r="R8" s="109">
        <v>220.51</v>
      </c>
      <c r="S8" s="170" t="s">
        <v>13</v>
      </c>
      <c r="T8" s="110"/>
      <c r="U8" s="112"/>
      <c r="V8" s="109"/>
      <c r="W8" s="113"/>
      <c r="X8" s="103"/>
      <c r="Z8" s="109"/>
      <c r="AA8" s="155"/>
      <c r="AB8" s="108"/>
    </row>
    <row r="9" spans="1:28" x14ac:dyDescent="0.2">
      <c r="A9" s="6">
        <v>2</v>
      </c>
      <c r="B9" s="109">
        <f>SUM(B8*2)</f>
        <v>441.02</v>
      </c>
      <c r="C9" s="6"/>
      <c r="D9" s="6"/>
      <c r="E9" s="6"/>
      <c r="F9" s="13"/>
      <c r="H9" s="109">
        <f>SUM(H8*2)</f>
        <v>470.94</v>
      </c>
      <c r="I9" s="19"/>
      <c r="J9" s="19"/>
      <c r="K9" s="105"/>
      <c r="M9" s="109">
        <f>SUM(M8*2)</f>
        <v>1240.5999999999999</v>
      </c>
      <c r="N9" s="6"/>
      <c r="O9" s="6"/>
      <c r="P9" s="110"/>
      <c r="Q9" s="111"/>
      <c r="R9" s="109">
        <f>R8*2</f>
        <v>441.02</v>
      </c>
      <c r="S9" s="88"/>
      <c r="T9" s="110"/>
      <c r="U9" s="112"/>
      <c r="V9" s="109"/>
      <c r="W9" s="106"/>
      <c r="X9" s="103"/>
      <c r="Z9" s="109"/>
      <c r="AA9" s="155"/>
      <c r="AB9" s="108"/>
    </row>
    <row r="10" spans="1:28" x14ac:dyDescent="0.2">
      <c r="A10" s="6">
        <v>3</v>
      </c>
      <c r="B10" s="109">
        <f>SUM(B8*3)</f>
        <v>661.53</v>
      </c>
      <c r="C10" s="6"/>
      <c r="D10" s="6"/>
      <c r="E10" s="6"/>
      <c r="F10" s="13"/>
      <c r="H10" s="109">
        <f>SUM(H8*3)</f>
        <v>706.41</v>
      </c>
      <c r="I10" s="4"/>
      <c r="J10" s="4"/>
      <c r="K10" s="105"/>
      <c r="M10" s="109">
        <f>SUM(M8*3)</f>
        <v>1860.8999999999999</v>
      </c>
      <c r="N10" s="6"/>
      <c r="O10" s="6"/>
      <c r="P10" s="110"/>
      <c r="Q10" s="111"/>
      <c r="R10" s="109">
        <f>R8*3</f>
        <v>661.53</v>
      </c>
      <c r="S10" s="88"/>
      <c r="T10" s="110"/>
      <c r="U10" s="112"/>
      <c r="V10" s="109"/>
      <c r="W10" s="113"/>
      <c r="X10" s="103"/>
      <c r="Z10" s="109"/>
      <c r="AA10" s="155"/>
      <c r="AB10" s="108"/>
    </row>
    <row r="11" spans="1:28" x14ac:dyDescent="0.2">
      <c r="A11" s="6">
        <v>4</v>
      </c>
      <c r="B11" s="109">
        <f>SUM(B8*4)</f>
        <v>882.04</v>
      </c>
      <c r="C11" s="6"/>
      <c r="D11" s="6"/>
      <c r="E11" s="6"/>
      <c r="F11" s="13"/>
      <c r="H11" s="109">
        <f>SUM(H8*4)</f>
        <v>941.88</v>
      </c>
      <c r="I11" s="4"/>
      <c r="J11" s="4"/>
      <c r="K11" s="105"/>
      <c r="M11" s="109">
        <f>SUM(M8*4)</f>
        <v>2481.1999999999998</v>
      </c>
      <c r="N11" s="6"/>
      <c r="O11" s="6"/>
      <c r="P11" s="110"/>
      <c r="Q11" s="111"/>
      <c r="R11" s="109">
        <f>R8*4</f>
        <v>882.04</v>
      </c>
      <c r="S11" s="88"/>
      <c r="T11" s="110"/>
      <c r="U11" s="112"/>
      <c r="V11" s="109"/>
      <c r="W11" s="113"/>
      <c r="X11" s="103"/>
      <c r="Z11" s="109"/>
      <c r="AA11" s="155"/>
      <c r="AB11" s="108"/>
    </row>
    <row r="12" spans="1:28" x14ac:dyDescent="0.2">
      <c r="A12" s="6">
        <v>5</v>
      </c>
      <c r="B12" s="109">
        <f>SUM(B8*5)</f>
        <v>1102.55</v>
      </c>
      <c r="C12" s="6"/>
      <c r="D12" s="6"/>
      <c r="E12" s="6"/>
      <c r="F12" s="13"/>
      <c r="H12" s="109">
        <f>SUM(H8*5)</f>
        <v>1177.3499999999999</v>
      </c>
      <c r="I12" s="4"/>
      <c r="J12" s="4"/>
      <c r="K12" s="105"/>
      <c r="M12" s="109">
        <f>SUM(M8*5)</f>
        <v>3101.5</v>
      </c>
      <c r="N12" s="6"/>
      <c r="O12" s="6"/>
      <c r="P12" s="110"/>
      <c r="Q12" s="111"/>
      <c r="R12" s="109">
        <f>R8*5</f>
        <v>1102.55</v>
      </c>
      <c r="S12" s="88"/>
      <c r="T12" s="110"/>
      <c r="U12" s="112"/>
      <c r="V12" s="109"/>
      <c r="W12" s="113"/>
      <c r="X12" s="103"/>
      <c r="Z12" s="109"/>
      <c r="AA12" s="155"/>
      <c r="AB12" s="108"/>
    </row>
    <row r="13" spans="1:28" x14ac:dyDescent="0.2">
      <c r="A13" s="6">
        <v>6</v>
      </c>
      <c r="B13" s="109">
        <f>SUM(B8*6)</f>
        <v>1323.06</v>
      </c>
      <c r="C13" s="6"/>
      <c r="D13" s="6"/>
      <c r="E13" s="6"/>
      <c r="F13" s="13"/>
      <c r="H13" s="109">
        <f>SUM(H8*6)</f>
        <v>1412.82</v>
      </c>
      <c r="I13" s="4"/>
      <c r="J13" s="4"/>
      <c r="K13" s="105"/>
      <c r="M13" s="109">
        <f>SUM(M8*6)</f>
        <v>3721.7999999999997</v>
      </c>
      <c r="N13" s="6"/>
      <c r="O13" s="6"/>
      <c r="P13" s="110"/>
      <c r="Q13" s="111"/>
      <c r="R13" s="109">
        <f>R8*6</f>
        <v>1323.06</v>
      </c>
      <c r="S13" s="88"/>
      <c r="T13" s="110"/>
      <c r="U13" s="112"/>
      <c r="V13" s="109"/>
      <c r="W13" s="113"/>
      <c r="X13" s="103"/>
      <c r="Z13" s="109"/>
      <c r="AA13" s="155"/>
      <c r="AB13" s="108"/>
    </row>
    <row r="14" spans="1:28" x14ac:dyDescent="0.2">
      <c r="A14" s="6">
        <v>7</v>
      </c>
      <c r="B14" s="109">
        <f>SUM(B8*7)</f>
        <v>1543.57</v>
      </c>
      <c r="C14" s="6"/>
      <c r="D14" s="6"/>
      <c r="E14" s="6"/>
      <c r="F14" s="13"/>
      <c r="H14" s="109">
        <f>SUM(H8*7)</f>
        <v>1648.29</v>
      </c>
      <c r="I14" s="4"/>
      <c r="J14" s="4"/>
      <c r="K14" s="105"/>
      <c r="M14" s="109">
        <f>SUM(M8*7)</f>
        <v>4342.0999999999995</v>
      </c>
      <c r="N14" s="6"/>
      <c r="O14" s="6"/>
      <c r="P14" s="110"/>
      <c r="Q14" s="111"/>
      <c r="R14" s="109">
        <f>R8*7</f>
        <v>1543.57</v>
      </c>
      <c r="S14" s="88"/>
      <c r="T14" s="110"/>
      <c r="U14" s="112"/>
      <c r="V14" s="109"/>
      <c r="W14" s="113"/>
      <c r="X14" s="103"/>
      <c r="Z14" s="109"/>
      <c r="AA14" s="155"/>
      <c r="AB14" s="108"/>
    </row>
    <row r="15" spans="1:28" x14ac:dyDescent="0.2">
      <c r="A15" s="6">
        <v>8</v>
      </c>
      <c r="B15" s="109">
        <f>SUM(B8*8)</f>
        <v>1764.08</v>
      </c>
      <c r="C15" s="6"/>
      <c r="D15" s="6"/>
      <c r="E15" s="6"/>
      <c r="F15" s="13"/>
      <c r="H15" s="109">
        <f>SUM(H8*8)</f>
        <v>1883.76</v>
      </c>
      <c r="I15" s="4"/>
      <c r="J15" s="4"/>
      <c r="K15" s="105"/>
      <c r="M15" s="109">
        <f>SUM(M8*8)</f>
        <v>4962.3999999999996</v>
      </c>
      <c r="N15" s="6"/>
      <c r="O15" s="6"/>
      <c r="P15" s="110"/>
      <c r="Q15" s="111"/>
      <c r="R15" s="109">
        <f>R8*8</f>
        <v>1764.08</v>
      </c>
      <c r="S15" s="88"/>
      <c r="T15" s="110"/>
      <c r="U15" s="112"/>
      <c r="V15" s="109"/>
      <c r="W15" s="113"/>
      <c r="X15" s="103"/>
      <c r="Z15" s="109"/>
      <c r="AA15" s="155"/>
      <c r="AB15" s="108"/>
    </row>
    <row r="16" spans="1:28" x14ac:dyDescent="0.2">
      <c r="A16" s="6">
        <v>9</v>
      </c>
      <c r="B16" s="109">
        <f>SUM(B8*9)</f>
        <v>1984.59</v>
      </c>
      <c r="C16" s="6"/>
      <c r="D16" s="6"/>
      <c r="E16" s="6"/>
      <c r="F16" s="13"/>
      <c r="H16" s="109">
        <f>SUM(H8*9)</f>
        <v>2119.23</v>
      </c>
      <c r="I16" s="4"/>
      <c r="J16" s="4"/>
      <c r="K16" s="105"/>
      <c r="M16" s="109">
        <f>SUM(M8*9)</f>
        <v>5582.7</v>
      </c>
      <c r="N16" s="6"/>
      <c r="O16" s="6"/>
      <c r="P16" s="110"/>
      <c r="Q16" s="111"/>
      <c r="R16" s="109">
        <f>R8*9</f>
        <v>1984.59</v>
      </c>
      <c r="S16" s="88"/>
      <c r="T16" s="110"/>
      <c r="U16" s="112"/>
      <c r="V16" s="109"/>
      <c r="W16" s="113"/>
      <c r="X16" s="103"/>
      <c r="Z16" s="109"/>
      <c r="AA16" s="155"/>
      <c r="AB16" s="108"/>
    </row>
    <row r="17" spans="1:28" s="114" customFormat="1" x14ac:dyDescent="0.2">
      <c r="A17" s="27">
        <v>10</v>
      </c>
      <c r="B17" s="109">
        <f>SUM(B8*10)</f>
        <v>2205.1</v>
      </c>
      <c r="C17" s="27"/>
      <c r="D17" s="27"/>
      <c r="E17" s="27"/>
      <c r="F17" s="173"/>
      <c r="H17" s="109">
        <f>SUM(H8*10)</f>
        <v>2354.6999999999998</v>
      </c>
      <c r="I17" s="31"/>
      <c r="J17" s="31"/>
      <c r="K17" s="32"/>
      <c r="M17" s="109">
        <f>SUM(M8*10)</f>
        <v>6203</v>
      </c>
      <c r="N17" s="27"/>
      <c r="O17" s="27"/>
      <c r="P17" s="115"/>
      <c r="Q17" s="116"/>
      <c r="R17" s="109">
        <f>R8*10</f>
        <v>2205.1</v>
      </c>
      <c r="S17" s="88"/>
      <c r="T17" s="117"/>
      <c r="U17" s="118"/>
      <c r="V17" s="109"/>
      <c r="W17" s="88"/>
      <c r="X17" s="119"/>
      <c r="Z17" s="109"/>
      <c r="AA17" s="166"/>
      <c r="AB17" s="120"/>
    </row>
    <row r="18" spans="1:28" s="114" customFormat="1" x14ac:dyDescent="0.2">
      <c r="A18" s="27"/>
      <c r="B18" s="121"/>
      <c r="C18" s="27"/>
      <c r="D18" s="27"/>
      <c r="E18" s="27"/>
      <c r="F18" s="32"/>
      <c r="H18" s="121"/>
      <c r="I18" s="31"/>
      <c r="J18" s="31"/>
      <c r="K18" s="32"/>
      <c r="M18" s="109"/>
      <c r="N18" s="35"/>
      <c r="O18" s="35"/>
      <c r="P18" s="117"/>
      <c r="Q18" s="122"/>
      <c r="R18" s="121"/>
      <c r="S18" s="123"/>
      <c r="T18" s="117"/>
      <c r="U18" s="118"/>
      <c r="V18" s="109"/>
      <c r="W18" s="88"/>
      <c r="X18" s="124"/>
      <c r="Z18" s="121"/>
      <c r="AA18" s="166"/>
      <c r="AB18" s="120"/>
    </row>
    <row r="19" spans="1:28" x14ac:dyDescent="0.2">
      <c r="A19" s="6">
        <v>11</v>
      </c>
      <c r="B19" s="109">
        <f>B17+F19</f>
        <v>2216.14</v>
      </c>
      <c r="C19" s="14" t="s">
        <v>10</v>
      </c>
      <c r="D19" s="14" t="s">
        <v>13</v>
      </c>
      <c r="E19" s="14"/>
      <c r="F19" s="15">
        <v>11.04</v>
      </c>
      <c r="H19" s="109">
        <f>SUM(H17+K19)</f>
        <v>2366.54</v>
      </c>
      <c r="I19" s="14" t="s">
        <v>12</v>
      </c>
      <c r="J19" s="37" t="s">
        <v>13</v>
      </c>
      <c r="K19" s="15">
        <v>11.84</v>
      </c>
      <c r="M19" s="109">
        <f>SUM(M17+P19)</f>
        <v>6214.84</v>
      </c>
      <c r="N19" s="21" t="s">
        <v>14</v>
      </c>
      <c r="O19" s="214" t="s">
        <v>13</v>
      </c>
      <c r="P19" s="15">
        <v>11.84</v>
      </c>
      <c r="Q19" s="5"/>
      <c r="R19" s="109">
        <f>SUM(R17+T19)</f>
        <v>2216.94</v>
      </c>
      <c r="S19" s="215" t="s">
        <v>13</v>
      </c>
      <c r="T19" s="15">
        <v>11.84</v>
      </c>
      <c r="U19" s="33"/>
      <c r="V19" s="109"/>
      <c r="W19" s="125"/>
      <c r="X19" s="15"/>
      <c r="Z19" s="109"/>
      <c r="AA19" s="167"/>
      <c r="AB19" s="15"/>
    </row>
    <row r="20" spans="1:28" x14ac:dyDescent="0.2">
      <c r="A20" s="6">
        <v>12</v>
      </c>
      <c r="B20" s="109">
        <f>SUM(B17+F20)</f>
        <v>2227.1799999999998</v>
      </c>
      <c r="C20" s="14" t="s">
        <v>10</v>
      </c>
      <c r="D20" s="14"/>
      <c r="E20" s="14"/>
      <c r="F20" s="15">
        <f>SUM(F19*2)</f>
        <v>22.08</v>
      </c>
      <c r="H20" s="109">
        <f>SUM(H17+K20)</f>
        <v>2378.3799999999997</v>
      </c>
      <c r="I20" s="14" t="s">
        <v>12</v>
      </c>
      <c r="J20" s="14"/>
      <c r="K20" s="15">
        <f>SUM(K19*2)</f>
        <v>23.68</v>
      </c>
      <c r="M20" s="109">
        <f>SUM(M17+P20)</f>
        <v>6226.68</v>
      </c>
      <c r="N20" s="21" t="s">
        <v>14</v>
      </c>
      <c r="O20" s="21"/>
      <c r="P20" s="15">
        <f>SUM(P19*2)</f>
        <v>23.68</v>
      </c>
      <c r="Q20" s="5"/>
      <c r="R20" s="109">
        <f t="shared" ref="R20:R26" si="0">SUM(R19+T20)</f>
        <v>2240.62</v>
      </c>
      <c r="S20" s="88"/>
      <c r="T20" s="15">
        <f>SUM(T19*2)</f>
        <v>23.68</v>
      </c>
      <c r="U20" s="24"/>
      <c r="V20" s="109"/>
      <c r="W20" s="106"/>
      <c r="X20" s="15"/>
      <c r="Z20" s="109"/>
      <c r="AA20" s="155"/>
      <c r="AB20" s="15"/>
    </row>
    <row r="21" spans="1:28" x14ac:dyDescent="0.2">
      <c r="A21" s="6">
        <v>13</v>
      </c>
      <c r="B21" s="109">
        <f>SUM(B17+F21)</f>
        <v>2238.2199999999998</v>
      </c>
      <c r="C21" s="14" t="s">
        <v>10</v>
      </c>
      <c r="D21" s="14"/>
      <c r="E21" s="14"/>
      <c r="F21" s="15">
        <f>SUM(F19*3)</f>
        <v>33.119999999999997</v>
      </c>
      <c r="H21" s="109">
        <f>SUM(H17+K21)</f>
        <v>2390.2199999999998</v>
      </c>
      <c r="I21" s="14" t="s">
        <v>12</v>
      </c>
      <c r="J21" s="14"/>
      <c r="K21" s="15">
        <f>SUM(K19*3)</f>
        <v>35.519999999999996</v>
      </c>
      <c r="M21" s="109">
        <f>SUM(M17+P21)</f>
        <v>6238.52</v>
      </c>
      <c r="N21" s="21" t="s">
        <v>14</v>
      </c>
      <c r="O21" s="21"/>
      <c r="P21" s="15">
        <f>SUM(P19*3)</f>
        <v>35.519999999999996</v>
      </c>
      <c r="Q21" s="5"/>
      <c r="R21" s="109">
        <f t="shared" si="0"/>
        <v>2276.14</v>
      </c>
      <c r="S21" s="88"/>
      <c r="T21" s="15">
        <f>SUM(T19*3)</f>
        <v>35.519999999999996</v>
      </c>
      <c r="U21" s="24"/>
      <c r="V21" s="109"/>
      <c r="W21" s="106"/>
      <c r="X21" s="15"/>
      <c r="Z21" s="109"/>
      <c r="AA21" s="155"/>
      <c r="AB21" s="15"/>
    </row>
    <row r="22" spans="1:28" x14ac:dyDescent="0.2">
      <c r="A22" s="6">
        <v>14</v>
      </c>
      <c r="B22" s="109">
        <f>SUM(B17+F22)</f>
        <v>2249.2599999999998</v>
      </c>
      <c r="C22" s="14" t="s">
        <v>10</v>
      </c>
      <c r="D22" s="14"/>
      <c r="E22" s="14"/>
      <c r="F22" s="15">
        <f>SUM(F19*4)</f>
        <v>44.16</v>
      </c>
      <c r="H22" s="109">
        <f>SUM(H17+K22)</f>
        <v>2402.06</v>
      </c>
      <c r="I22" s="14" t="s">
        <v>12</v>
      </c>
      <c r="J22" s="14"/>
      <c r="K22" s="15">
        <f>SUM(K19*4)</f>
        <v>47.36</v>
      </c>
      <c r="M22" s="109">
        <f>SUM(M17+P22)</f>
        <v>6250.36</v>
      </c>
      <c r="N22" s="21" t="s">
        <v>14</v>
      </c>
      <c r="O22" s="21"/>
      <c r="P22" s="15">
        <f>SUM(P19*4)</f>
        <v>47.36</v>
      </c>
      <c r="Q22" s="5"/>
      <c r="R22" s="109">
        <f t="shared" si="0"/>
        <v>2323.5</v>
      </c>
      <c r="S22" s="88"/>
      <c r="T22" s="15">
        <f>SUM(T19*4)</f>
        <v>47.36</v>
      </c>
      <c r="U22" s="24"/>
      <c r="V22" s="109"/>
      <c r="W22" s="106"/>
      <c r="X22" s="15"/>
      <c r="Z22" s="109"/>
      <c r="AA22" s="155"/>
      <c r="AB22" s="15"/>
    </row>
    <row r="23" spans="1:28" s="114" customFormat="1" x14ac:dyDescent="0.2">
      <c r="A23" s="27">
        <v>15</v>
      </c>
      <c r="B23" s="109">
        <f>SUM(B17+F23)</f>
        <v>2260.2999999999997</v>
      </c>
      <c r="C23" s="28" t="s">
        <v>10</v>
      </c>
      <c r="D23" s="28"/>
      <c r="E23" s="28"/>
      <c r="F23" s="15">
        <f>SUM(F19*5)</f>
        <v>55.199999999999996</v>
      </c>
      <c r="H23" s="109">
        <f>SUM(H17+K23)</f>
        <v>2413.8999999999996</v>
      </c>
      <c r="I23" s="28" t="s">
        <v>12</v>
      </c>
      <c r="J23" s="28"/>
      <c r="K23" s="15">
        <f>SUM(K19*5)</f>
        <v>59.2</v>
      </c>
      <c r="M23" s="109">
        <f>SUM(M17+P23)</f>
        <v>6262.2</v>
      </c>
      <c r="N23" s="28" t="s">
        <v>14</v>
      </c>
      <c r="O23" s="28"/>
      <c r="P23" s="15">
        <f>SUM(P19*5)</f>
        <v>59.2</v>
      </c>
      <c r="Q23" s="30"/>
      <c r="R23" s="109">
        <f t="shared" si="0"/>
        <v>2382.6999999999998</v>
      </c>
      <c r="S23" s="88"/>
      <c r="T23" s="15">
        <f>SUM(T19*5)</f>
        <v>59.2</v>
      </c>
      <c r="U23" s="47"/>
      <c r="V23" s="109"/>
      <c r="W23" s="88"/>
      <c r="X23" s="15"/>
      <c r="Z23" s="109"/>
      <c r="AA23" s="166"/>
      <c r="AB23" s="15"/>
    </row>
    <row r="24" spans="1:28" x14ac:dyDescent="0.2">
      <c r="A24" s="6">
        <v>16</v>
      </c>
      <c r="B24" s="109">
        <f>SUM(B17+F24)</f>
        <v>2271.3399999999997</v>
      </c>
      <c r="C24" s="14" t="s">
        <v>10</v>
      </c>
      <c r="D24" s="14"/>
      <c r="E24" s="14"/>
      <c r="F24" s="15">
        <f>SUM(F19*6)</f>
        <v>66.239999999999995</v>
      </c>
      <c r="H24" s="109">
        <f>SUM(H17+K24)</f>
        <v>2425.7399999999998</v>
      </c>
      <c r="I24" s="14" t="s">
        <v>12</v>
      </c>
      <c r="J24" s="14"/>
      <c r="K24" s="15">
        <f>SUM(K19*6)</f>
        <v>71.039999999999992</v>
      </c>
      <c r="M24" s="109">
        <f>SUM(M17+P24)</f>
        <v>6274.04</v>
      </c>
      <c r="N24" s="21" t="s">
        <v>14</v>
      </c>
      <c r="O24" s="21"/>
      <c r="P24" s="15">
        <f>SUM(P19*6)</f>
        <v>71.039999999999992</v>
      </c>
      <c r="Q24" s="5"/>
      <c r="R24" s="109">
        <f t="shared" si="0"/>
        <v>2453.7399999999998</v>
      </c>
      <c r="S24" s="88"/>
      <c r="T24" s="15">
        <f>SUM(T19*6)</f>
        <v>71.039999999999992</v>
      </c>
      <c r="U24" s="24"/>
      <c r="V24" s="109"/>
      <c r="W24" s="106"/>
      <c r="X24" s="15"/>
      <c r="Z24" s="109"/>
      <c r="AA24" s="155"/>
      <c r="AB24" s="15"/>
    </row>
    <row r="25" spans="1:28" x14ac:dyDescent="0.2">
      <c r="A25" s="6">
        <v>17</v>
      </c>
      <c r="B25" s="109">
        <f>SUM(B17+F25)</f>
        <v>2282.38</v>
      </c>
      <c r="C25" s="14" t="s">
        <v>10</v>
      </c>
      <c r="D25" s="14"/>
      <c r="E25" s="14"/>
      <c r="F25" s="15">
        <f>SUM(F19*7)</f>
        <v>77.28</v>
      </c>
      <c r="H25" s="109">
        <f>SUM(H17+K25)</f>
        <v>2437.58</v>
      </c>
      <c r="I25" s="14" t="s">
        <v>12</v>
      </c>
      <c r="J25" s="14"/>
      <c r="K25" s="15">
        <f>SUM(K19*7)</f>
        <v>82.88</v>
      </c>
      <c r="M25" s="109">
        <f>SUM(M17+P25)</f>
        <v>6285.88</v>
      </c>
      <c r="N25" s="21" t="s">
        <v>14</v>
      </c>
      <c r="O25" s="21"/>
      <c r="P25" s="15">
        <f>SUM(P19*7)</f>
        <v>82.88</v>
      </c>
      <c r="Q25" s="5"/>
      <c r="R25" s="109">
        <f t="shared" si="0"/>
        <v>2536.62</v>
      </c>
      <c r="S25" s="88"/>
      <c r="T25" s="15">
        <f>SUM(T19*7)</f>
        <v>82.88</v>
      </c>
      <c r="U25" s="24"/>
      <c r="V25" s="109"/>
      <c r="W25" s="106"/>
      <c r="X25" s="15"/>
      <c r="Z25" s="109"/>
      <c r="AA25" s="155"/>
      <c r="AB25" s="15"/>
    </row>
    <row r="26" spans="1:28" x14ac:dyDescent="0.2">
      <c r="A26" s="6">
        <v>18</v>
      </c>
      <c r="B26" s="109">
        <f>SUM(B17+F26)</f>
        <v>2293.42</v>
      </c>
      <c r="C26" s="14" t="s">
        <v>10</v>
      </c>
      <c r="D26" s="14"/>
      <c r="E26" s="14"/>
      <c r="F26" s="15">
        <f>SUM(F19*8)</f>
        <v>88.32</v>
      </c>
      <c r="H26" s="109">
        <f>SUM(H17+K26)</f>
        <v>2449.4199999999996</v>
      </c>
      <c r="I26" s="14" t="s">
        <v>12</v>
      </c>
      <c r="J26" s="14"/>
      <c r="K26" s="15">
        <f>SUM(K19*8)</f>
        <v>94.72</v>
      </c>
      <c r="M26" s="109">
        <f>SUM(M17+P26)</f>
        <v>6297.72</v>
      </c>
      <c r="N26" s="21" t="s">
        <v>14</v>
      </c>
      <c r="O26" s="21"/>
      <c r="P26" s="15">
        <f>SUM(P19*8)</f>
        <v>94.72</v>
      </c>
      <c r="Q26" s="5"/>
      <c r="R26" s="109">
        <f t="shared" si="0"/>
        <v>2631.3399999999997</v>
      </c>
      <c r="S26" s="88"/>
      <c r="T26" s="15">
        <f>SUM(T19*8)</f>
        <v>94.72</v>
      </c>
      <c r="U26" s="24"/>
      <c r="V26" s="109"/>
      <c r="W26" s="106"/>
      <c r="X26" s="15"/>
      <c r="Z26" s="109"/>
      <c r="AA26" s="155"/>
      <c r="AB26" s="15"/>
    </row>
    <row r="27" spans="1:28" x14ac:dyDescent="0.2">
      <c r="A27" s="6"/>
      <c r="B27" s="109"/>
      <c r="C27" s="14"/>
      <c r="D27" s="14"/>
      <c r="E27" s="14"/>
      <c r="F27" s="15"/>
      <c r="H27" s="104"/>
      <c r="I27" s="14"/>
      <c r="J27" s="14"/>
      <c r="K27" s="34"/>
      <c r="M27" s="109"/>
      <c r="N27" s="21"/>
      <c r="O27" s="21"/>
      <c r="P27" s="22"/>
      <c r="Q27" s="5"/>
      <c r="R27" s="109"/>
      <c r="S27" s="88"/>
      <c r="T27" s="108"/>
      <c r="U27" s="24"/>
      <c r="V27" s="104"/>
      <c r="W27" s="106"/>
      <c r="X27" s="103"/>
      <c r="Z27" s="109"/>
      <c r="AA27" s="155"/>
      <c r="AB27" s="108"/>
    </row>
    <row r="28" spans="1:28" s="114" customFormat="1" x14ac:dyDescent="0.2">
      <c r="A28" s="27">
        <v>19</v>
      </c>
      <c r="B28" s="109">
        <f>B26+F28</f>
        <v>2502.31</v>
      </c>
      <c r="C28" s="27"/>
      <c r="D28" s="213" t="s">
        <v>13</v>
      </c>
      <c r="E28" s="35"/>
      <c r="F28" s="126">
        <v>208.89</v>
      </c>
      <c r="H28" s="109">
        <f>SUM(H26+K28)</f>
        <v>2673.2699999999995</v>
      </c>
      <c r="I28" s="38"/>
      <c r="J28" s="36" t="s">
        <v>13</v>
      </c>
      <c r="K28" s="126">
        <v>223.85</v>
      </c>
      <c r="M28" s="109">
        <f>SUM(M26+P28)</f>
        <v>6906.4000000000005</v>
      </c>
      <c r="N28" s="27"/>
      <c r="O28" s="213" t="s">
        <v>13</v>
      </c>
      <c r="P28" s="126">
        <v>608.67999999999995</v>
      </c>
      <c r="Q28" s="127"/>
      <c r="R28" s="109">
        <f>R26+T28</f>
        <v>2855.1899999999996</v>
      </c>
      <c r="S28" s="113" t="s">
        <v>13</v>
      </c>
      <c r="T28" s="128">
        <v>223.85</v>
      </c>
      <c r="U28" s="129"/>
      <c r="V28" s="109"/>
      <c r="W28" s="88"/>
      <c r="X28" s="126"/>
      <c r="Z28" s="109"/>
      <c r="AA28" s="171"/>
      <c r="AB28" s="128"/>
    </row>
    <row r="29" spans="1:28" x14ac:dyDescent="0.2">
      <c r="A29" s="6">
        <v>20</v>
      </c>
      <c r="B29" s="109">
        <f>SUM(B26+F29)</f>
        <v>2711.2</v>
      </c>
      <c r="C29" s="6"/>
      <c r="D29" s="6"/>
      <c r="E29" s="6"/>
      <c r="F29" s="15">
        <f>SUM(F28*2)</f>
        <v>417.78</v>
      </c>
      <c r="H29" s="109">
        <f>SUM(H26+K29)</f>
        <v>2897.1199999999994</v>
      </c>
      <c r="I29" s="45"/>
      <c r="J29" s="45"/>
      <c r="K29" s="126">
        <f>SUM(K28*2)</f>
        <v>447.7</v>
      </c>
      <c r="M29" s="109">
        <f>SUM(M26+P29)</f>
        <v>7515.08</v>
      </c>
      <c r="N29" s="6"/>
      <c r="O29" s="6"/>
      <c r="P29" s="15">
        <f>SUM(P28*2)</f>
        <v>1217.3599999999999</v>
      </c>
      <c r="Q29" s="129"/>
      <c r="R29" s="109">
        <f>R26+T29</f>
        <v>3079.0399999999995</v>
      </c>
      <c r="S29" s="88"/>
      <c r="T29" s="128">
        <f>T28*2</f>
        <v>447.7</v>
      </c>
      <c r="U29" s="130"/>
      <c r="V29" s="109"/>
      <c r="W29" s="106"/>
      <c r="X29" s="126"/>
      <c r="Z29" s="109"/>
      <c r="AA29" s="168"/>
      <c r="AB29" s="128"/>
    </row>
    <row r="30" spans="1:28" x14ac:dyDescent="0.2">
      <c r="A30" s="6">
        <v>21</v>
      </c>
      <c r="B30" s="109">
        <f>SUM(B26+F30)</f>
        <v>2920.09</v>
      </c>
      <c r="C30" s="6"/>
      <c r="D30" s="6"/>
      <c r="E30" s="6"/>
      <c r="F30" s="15">
        <f>SUM(F28*3)</f>
        <v>626.66999999999996</v>
      </c>
      <c r="H30" s="109">
        <f>SUM(H26+K30)</f>
        <v>3120.9699999999993</v>
      </c>
      <c r="I30" s="45"/>
      <c r="J30" s="45"/>
      <c r="K30" s="126">
        <f>SUM(K28*3)</f>
        <v>671.55</v>
      </c>
      <c r="M30" s="109">
        <f>SUM(M26+P30)</f>
        <v>8123.76</v>
      </c>
      <c r="N30" s="6"/>
      <c r="O30" s="6"/>
      <c r="P30" s="15">
        <f>SUM(P28*3)</f>
        <v>1826.04</v>
      </c>
      <c r="Q30" s="129"/>
      <c r="R30" s="109">
        <f>R26+T30</f>
        <v>3302.8899999999994</v>
      </c>
      <c r="S30" s="88"/>
      <c r="T30" s="128">
        <f>T28*3</f>
        <v>671.55</v>
      </c>
      <c r="U30" s="130"/>
      <c r="V30" s="109"/>
      <c r="W30" s="106"/>
      <c r="X30" s="126"/>
      <c r="Z30" s="109"/>
      <c r="AA30" s="168"/>
      <c r="AB30" s="128"/>
    </row>
    <row r="31" spans="1:28" x14ac:dyDescent="0.2">
      <c r="A31" s="6">
        <v>22</v>
      </c>
      <c r="B31" s="109">
        <f>SUM(B26+F31)</f>
        <v>3128.98</v>
      </c>
      <c r="C31" s="6"/>
      <c r="D31" s="6"/>
      <c r="E31" s="6"/>
      <c r="F31" s="15">
        <f>SUM(F28*4)</f>
        <v>835.56</v>
      </c>
      <c r="H31" s="109">
        <f>SUM(H26+K31)</f>
        <v>3344.8199999999997</v>
      </c>
      <c r="I31" s="45"/>
      <c r="J31" s="45"/>
      <c r="K31" s="126">
        <f>SUM(K28*4)</f>
        <v>895.4</v>
      </c>
      <c r="M31" s="109">
        <f>SUM(M26+P31)</f>
        <v>8732.44</v>
      </c>
      <c r="N31" s="6"/>
      <c r="O31" s="6"/>
      <c r="P31" s="15">
        <f>SUM(P28*4)</f>
        <v>2434.7199999999998</v>
      </c>
      <c r="Q31" s="129"/>
      <c r="R31" s="109">
        <f>R26+T31</f>
        <v>3526.74</v>
      </c>
      <c r="S31" s="88"/>
      <c r="T31" s="128">
        <f>T28*4</f>
        <v>895.4</v>
      </c>
      <c r="U31" s="130"/>
      <c r="V31" s="109"/>
      <c r="W31" s="106"/>
      <c r="X31" s="126"/>
      <c r="Z31" s="109"/>
      <c r="AA31" s="168"/>
      <c r="AB31" s="128"/>
    </row>
    <row r="32" spans="1:28" x14ac:dyDescent="0.2">
      <c r="A32" s="25"/>
      <c r="B32" s="131"/>
      <c r="C32" s="8"/>
      <c r="D32" s="8"/>
      <c r="E32" s="8"/>
      <c r="F32" s="132"/>
      <c r="H32" s="133"/>
      <c r="I32" s="52"/>
      <c r="J32" s="52"/>
      <c r="K32" s="134"/>
      <c r="M32" s="131"/>
      <c r="N32" s="8"/>
      <c r="O32" s="8"/>
      <c r="P32" s="135"/>
      <c r="Q32" s="87"/>
      <c r="R32" s="136"/>
      <c r="S32" s="84"/>
      <c r="T32" s="135"/>
      <c r="U32" s="87"/>
      <c r="V32" s="136"/>
      <c r="W32" s="84"/>
      <c r="X32" s="135"/>
      <c r="Z32" s="131"/>
      <c r="AA32" s="26"/>
      <c r="AB32" s="137"/>
    </row>
    <row r="33" spans="1:29" s="87" customFormat="1" ht="22.5" hidden="1" customHeight="1" x14ac:dyDescent="0.2">
      <c r="A33" s="26" t="s">
        <v>9</v>
      </c>
      <c r="B33" s="138"/>
      <c r="C33" s="8"/>
      <c r="D33" s="8"/>
      <c r="E33" s="8"/>
      <c r="F33" s="138"/>
      <c r="G33" s="86"/>
      <c r="H33" s="84"/>
      <c r="I33" s="8"/>
      <c r="J33" s="8"/>
      <c r="K33" s="84"/>
      <c r="M33" s="138"/>
      <c r="N33" s="8"/>
      <c r="O33" s="8"/>
      <c r="P33" s="86"/>
      <c r="Q33" s="86"/>
      <c r="R33" s="84"/>
      <c r="S33" s="84"/>
      <c r="T33" s="86"/>
      <c r="U33" s="86"/>
      <c r="V33" s="86"/>
      <c r="W33" s="86"/>
      <c r="X33" s="86"/>
      <c r="AA33" s="155"/>
    </row>
    <row r="34" spans="1:29" s="87" customFormat="1" ht="8.25" customHeight="1" x14ac:dyDescent="0.2">
      <c r="A34" s="155"/>
      <c r="B34" s="88"/>
      <c r="C34" s="6"/>
      <c r="D34" s="6"/>
      <c r="E34" s="6"/>
      <c r="F34" s="88"/>
      <c r="H34" s="106"/>
      <c r="I34" s="6"/>
      <c r="J34" s="6"/>
      <c r="K34" s="106"/>
      <c r="M34" s="88"/>
      <c r="N34" s="6"/>
      <c r="O34" s="6"/>
      <c r="R34" s="106"/>
      <c r="S34" s="106"/>
      <c r="AA34" s="155"/>
    </row>
    <row r="35" spans="1:29" s="114" customFormat="1" ht="33.950000000000003" customHeight="1" x14ac:dyDescent="0.2">
      <c r="B35" s="242" t="s">
        <v>67</v>
      </c>
      <c r="C35" s="243"/>
      <c r="D35" s="243"/>
      <c r="E35" s="243"/>
      <c r="F35" s="244"/>
      <c r="G35" s="139"/>
      <c r="H35" s="239" t="s">
        <v>66</v>
      </c>
      <c r="I35" s="240"/>
      <c r="J35" s="240"/>
      <c r="K35" s="241"/>
      <c r="L35" s="31"/>
      <c r="M35" s="236" t="s">
        <v>68</v>
      </c>
      <c r="N35" s="237"/>
      <c r="O35" s="237"/>
      <c r="P35" s="238"/>
      <c r="S35" s="233" t="s">
        <v>53</v>
      </c>
      <c r="T35" s="234"/>
      <c r="U35" s="234"/>
      <c r="V35" s="234"/>
      <c r="W35" s="234"/>
      <c r="X35" s="235"/>
      <c r="Y35" s="94"/>
      <c r="Z35" s="94"/>
      <c r="AA35" s="94"/>
      <c r="AB35" s="94"/>
      <c r="AC35" s="94"/>
    </row>
    <row r="36" spans="1:29" s="114" customFormat="1" ht="15.95" customHeight="1" x14ac:dyDescent="0.2">
      <c r="B36" s="227" t="s">
        <v>33</v>
      </c>
      <c r="C36" s="228"/>
      <c r="D36" s="228"/>
      <c r="E36" s="228"/>
      <c r="F36" s="229"/>
      <c r="G36" s="139"/>
      <c r="H36" s="230" t="s">
        <v>33</v>
      </c>
      <c r="I36" s="231"/>
      <c r="J36" s="231"/>
      <c r="K36" s="232"/>
      <c r="L36" s="123"/>
      <c r="M36" s="227" t="s">
        <v>59</v>
      </c>
      <c r="N36" s="228"/>
      <c r="O36" s="228"/>
      <c r="P36" s="229"/>
      <c r="R36" s="139"/>
      <c r="S36" s="227" t="s">
        <v>52</v>
      </c>
      <c r="T36" s="228"/>
      <c r="U36" s="228"/>
      <c r="V36" s="228"/>
      <c r="W36" s="228"/>
      <c r="X36" s="229"/>
      <c r="Y36" s="95"/>
      <c r="Z36" s="95"/>
      <c r="AA36" s="95"/>
      <c r="AB36" s="95"/>
      <c r="AC36" s="95"/>
    </row>
    <row r="37" spans="1:29" x14ac:dyDescent="0.2">
      <c r="A37" s="87" t="s">
        <v>13</v>
      </c>
      <c r="B37" s="151" t="s">
        <v>1</v>
      </c>
      <c r="C37" s="6"/>
      <c r="D37" s="6"/>
      <c r="E37" s="6"/>
      <c r="F37" s="149" t="s">
        <v>2</v>
      </c>
      <c r="G37" s="83"/>
      <c r="H37" s="147" t="s">
        <v>1</v>
      </c>
      <c r="I37" s="6"/>
      <c r="J37" s="6"/>
      <c r="K37" s="149" t="s">
        <v>3</v>
      </c>
      <c r="M37" s="151" t="s">
        <v>1</v>
      </c>
      <c r="N37" s="6"/>
      <c r="O37" s="6"/>
      <c r="P37" s="152" t="s">
        <v>18</v>
      </c>
      <c r="S37" s="151" t="s">
        <v>1</v>
      </c>
      <c r="T37" s="4" t="s">
        <v>18</v>
      </c>
      <c r="U37" s="46"/>
      <c r="V37" s="87"/>
      <c r="W37" s="6" t="s">
        <v>1</v>
      </c>
      <c r="X37" s="154" t="s">
        <v>18</v>
      </c>
    </row>
    <row r="38" spans="1:29" x14ac:dyDescent="0.2">
      <c r="A38" s="2" t="s">
        <v>13</v>
      </c>
      <c r="B38" s="151">
        <v>1</v>
      </c>
      <c r="C38" s="156"/>
      <c r="D38" s="6"/>
      <c r="E38" s="6"/>
      <c r="F38" s="105">
        <v>3.5</v>
      </c>
      <c r="G38" s="83"/>
      <c r="H38" s="148">
        <v>1</v>
      </c>
      <c r="I38" s="6"/>
      <c r="J38" s="6"/>
      <c r="K38" s="150">
        <v>3.5</v>
      </c>
      <c r="M38" s="151">
        <v>1</v>
      </c>
      <c r="N38" s="6"/>
      <c r="O38" s="6"/>
      <c r="P38" s="105">
        <v>6.5</v>
      </c>
      <c r="S38" s="151">
        <v>1</v>
      </c>
      <c r="T38" s="106">
        <v>7.75</v>
      </c>
      <c r="U38" s="106"/>
      <c r="V38" s="87"/>
      <c r="W38" s="6">
        <v>11</v>
      </c>
      <c r="X38" s="105">
        <f>T38*11</f>
        <v>85.25</v>
      </c>
    </row>
    <row r="39" spans="1:29" x14ac:dyDescent="0.2">
      <c r="A39" s="2" t="s">
        <v>13</v>
      </c>
      <c r="B39" s="151">
        <v>2</v>
      </c>
      <c r="C39" s="156"/>
      <c r="D39" s="6"/>
      <c r="E39" s="6"/>
      <c r="F39" s="105">
        <f>F38*2</f>
        <v>7</v>
      </c>
      <c r="G39" s="83"/>
      <c r="H39" s="148">
        <v>2</v>
      </c>
      <c r="I39" s="6"/>
      <c r="J39" s="6"/>
      <c r="K39" s="150">
        <f>K38*2</f>
        <v>7</v>
      </c>
      <c r="M39" s="151">
        <v>2</v>
      </c>
      <c r="N39" s="6"/>
      <c r="O39" s="6"/>
      <c r="P39" s="105">
        <f>P38*2</f>
        <v>13</v>
      </c>
      <c r="S39" s="151">
        <v>2</v>
      </c>
      <c r="T39" s="106">
        <f>T38*2</f>
        <v>15.5</v>
      </c>
      <c r="U39" s="106"/>
      <c r="V39" s="87"/>
      <c r="W39" s="6">
        <v>12</v>
      </c>
      <c r="X39" s="105">
        <f>T38*12</f>
        <v>93</v>
      </c>
    </row>
    <row r="40" spans="1:29" x14ac:dyDescent="0.2">
      <c r="A40" s="2" t="s">
        <v>13</v>
      </c>
      <c r="B40" s="151">
        <v>3</v>
      </c>
      <c r="C40" s="156"/>
      <c r="D40" s="6"/>
      <c r="E40" s="6"/>
      <c r="F40" s="105">
        <f>F38*3</f>
        <v>10.5</v>
      </c>
      <c r="G40" s="83"/>
      <c r="H40" s="148">
        <v>3</v>
      </c>
      <c r="I40" s="6"/>
      <c r="J40" s="6"/>
      <c r="K40" s="150">
        <f>K38*3</f>
        <v>10.5</v>
      </c>
      <c r="M40" s="151">
        <v>3</v>
      </c>
      <c r="N40" s="6"/>
      <c r="O40" s="6"/>
      <c r="P40" s="105">
        <f>P38*3</f>
        <v>19.5</v>
      </c>
      <c r="S40" s="151">
        <v>3</v>
      </c>
      <c r="T40" s="106">
        <f>T38*3</f>
        <v>23.25</v>
      </c>
      <c r="U40" s="106"/>
      <c r="V40" s="87"/>
      <c r="W40" s="6">
        <v>13</v>
      </c>
      <c r="X40" s="105">
        <f>T38*13</f>
        <v>100.75</v>
      </c>
    </row>
    <row r="41" spans="1:29" x14ac:dyDescent="0.2">
      <c r="A41" s="2" t="s">
        <v>13</v>
      </c>
      <c r="B41" s="151">
        <v>4</v>
      </c>
      <c r="C41" s="157"/>
      <c r="D41" s="6"/>
      <c r="E41" s="6"/>
      <c r="F41" s="105">
        <f>F38*4</f>
        <v>14</v>
      </c>
      <c r="G41" s="83"/>
      <c r="H41" s="148">
        <v>4</v>
      </c>
      <c r="I41" s="6"/>
      <c r="J41" s="6"/>
      <c r="K41" s="150">
        <f>K38*4</f>
        <v>14</v>
      </c>
      <c r="M41" s="151">
        <v>4</v>
      </c>
      <c r="N41" s="19"/>
      <c r="O41" s="19"/>
      <c r="P41" s="105">
        <f>P38*4</f>
        <v>26</v>
      </c>
      <c r="S41" s="151">
        <v>4</v>
      </c>
      <c r="T41" s="106">
        <f>T38*4</f>
        <v>31</v>
      </c>
      <c r="U41" s="106"/>
      <c r="V41" s="87"/>
      <c r="W41" s="6">
        <v>14</v>
      </c>
      <c r="X41" s="105">
        <f>T38*14</f>
        <v>108.5</v>
      </c>
    </row>
    <row r="42" spans="1:29" x14ac:dyDescent="0.2">
      <c r="A42" s="2" t="s">
        <v>13</v>
      </c>
      <c r="B42" s="151">
        <v>5</v>
      </c>
      <c r="C42" s="156"/>
      <c r="D42" s="6"/>
      <c r="E42" s="6"/>
      <c r="F42" s="105">
        <f>F38*5</f>
        <v>17.5</v>
      </c>
      <c r="G42" s="83"/>
      <c r="H42" s="148">
        <v>5</v>
      </c>
      <c r="I42" s="6"/>
      <c r="J42" s="6"/>
      <c r="K42" s="150">
        <f>K38*5</f>
        <v>17.5</v>
      </c>
      <c r="M42" s="151">
        <v>5</v>
      </c>
      <c r="N42" s="6"/>
      <c r="O42" s="6"/>
      <c r="P42" s="153">
        <f>P38*5</f>
        <v>32.5</v>
      </c>
      <c r="S42" s="151">
        <v>5</v>
      </c>
      <c r="T42" s="46">
        <f>T38*5</f>
        <v>38.75</v>
      </c>
      <c r="U42" s="46"/>
      <c r="V42" s="87"/>
      <c r="W42" s="6">
        <v>15</v>
      </c>
      <c r="X42" s="153">
        <f>T38*15</f>
        <v>116.25</v>
      </c>
    </row>
    <row r="43" spans="1:29" x14ac:dyDescent="0.2">
      <c r="A43" s="2" t="s">
        <v>13</v>
      </c>
      <c r="B43" s="151">
        <v>6</v>
      </c>
      <c r="C43" s="156"/>
      <c r="D43" s="6"/>
      <c r="E43" s="6"/>
      <c r="F43" s="105">
        <f>F38*6</f>
        <v>21</v>
      </c>
      <c r="G43" s="83"/>
      <c r="H43" s="148">
        <v>6</v>
      </c>
      <c r="I43" s="6"/>
      <c r="J43" s="6"/>
      <c r="K43" s="150">
        <f>K38*6</f>
        <v>21</v>
      </c>
      <c r="M43" s="151">
        <v>6</v>
      </c>
      <c r="N43" s="6"/>
      <c r="O43" s="6"/>
      <c r="P43" s="153">
        <f>P38*6</f>
        <v>39</v>
      </c>
      <c r="S43" s="151">
        <v>6</v>
      </c>
      <c r="T43" s="46">
        <f>T38*6</f>
        <v>46.5</v>
      </c>
      <c r="U43" s="46"/>
      <c r="V43" s="87"/>
      <c r="W43" s="6">
        <v>16</v>
      </c>
      <c r="X43" s="153">
        <f>T38*16</f>
        <v>124</v>
      </c>
    </row>
    <row r="44" spans="1:29" x14ac:dyDescent="0.2">
      <c r="A44" s="2" t="s">
        <v>13</v>
      </c>
      <c r="B44" s="151">
        <v>7</v>
      </c>
      <c r="C44" s="157"/>
      <c r="D44" s="6"/>
      <c r="E44" s="6"/>
      <c r="F44" s="105">
        <f>F38*7</f>
        <v>24.5</v>
      </c>
      <c r="G44" s="83"/>
      <c r="H44" s="148">
        <v>7</v>
      </c>
      <c r="I44" s="6"/>
      <c r="J44" s="6"/>
      <c r="K44" s="150">
        <f>K38*7</f>
        <v>24.5</v>
      </c>
      <c r="M44" s="151">
        <v>7</v>
      </c>
      <c r="N44" s="19"/>
      <c r="O44" s="19"/>
      <c r="P44" s="153">
        <f>P38*7</f>
        <v>45.5</v>
      </c>
      <c r="S44" s="151">
        <v>7</v>
      </c>
      <c r="T44" s="46">
        <f>T38*7</f>
        <v>54.25</v>
      </c>
      <c r="U44" s="46"/>
      <c r="V44" s="87"/>
      <c r="W44" s="6">
        <v>17</v>
      </c>
      <c r="X44" s="153">
        <f>T38*17</f>
        <v>131.75</v>
      </c>
    </row>
    <row r="45" spans="1:29" x14ac:dyDescent="0.2">
      <c r="A45" s="2" t="s">
        <v>13</v>
      </c>
      <c r="B45" s="151">
        <v>8</v>
      </c>
      <c r="C45" s="156"/>
      <c r="D45" s="6"/>
      <c r="E45" s="6"/>
      <c r="F45" s="105">
        <f>F38*8</f>
        <v>28</v>
      </c>
      <c r="G45" s="83"/>
      <c r="H45" s="148">
        <v>8</v>
      </c>
      <c r="I45" s="6"/>
      <c r="J45" s="6"/>
      <c r="K45" s="150">
        <f>K38*8</f>
        <v>28</v>
      </c>
      <c r="M45" s="151">
        <v>8</v>
      </c>
      <c r="N45" s="6"/>
      <c r="O45" s="6"/>
      <c r="P45" s="153">
        <f>P38*8</f>
        <v>52</v>
      </c>
      <c r="S45" s="151">
        <v>8</v>
      </c>
      <c r="T45" s="46">
        <f>T38*8</f>
        <v>62</v>
      </c>
      <c r="U45" s="46"/>
      <c r="V45" s="87"/>
      <c r="W45" s="6">
        <v>18</v>
      </c>
      <c r="X45" s="153">
        <f>T38*18</f>
        <v>139.5</v>
      </c>
    </row>
    <row r="46" spans="1:29" x14ac:dyDescent="0.2">
      <c r="A46" s="2" t="s">
        <v>13</v>
      </c>
      <c r="B46" s="151">
        <v>9</v>
      </c>
      <c r="C46" s="156"/>
      <c r="D46" s="6"/>
      <c r="E46" s="6"/>
      <c r="F46" s="105">
        <f>F38*9</f>
        <v>31.5</v>
      </c>
      <c r="G46" s="83"/>
      <c r="H46" s="148">
        <v>9</v>
      </c>
      <c r="I46" s="6"/>
      <c r="J46" s="6"/>
      <c r="K46" s="150">
        <f>K38*9</f>
        <v>31.5</v>
      </c>
      <c r="M46" s="151">
        <v>9</v>
      </c>
      <c r="N46" s="6"/>
      <c r="O46" s="6"/>
      <c r="P46" s="105">
        <f>P38*9</f>
        <v>58.5</v>
      </c>
      <c r="S46" s="151">
        <v>9</v>
      </c>
      <c r="T46" s="106">
        <f>T38*9</f>
        <v>69.75</v>
      </c>
      <c r="U46" s="106"/>
      <c r="V46" s="87"/>
      <c r="W46" s="6">
        <v>19</v>
      </c>
      <c r="X46" s="105">
        <f>T38*19</f>
        <v>147.25</v>
      </c>
    </row>
    <row r="47" spans="1:29" x14ac:dyDescent="0.2">
      <c r="A47" s="1" t="s">
        <v>13</v>
      </c>
      <c r="B47" s="158" t="s">
        <v>16</v>
      </c>
      <c r="C47" s="98"/>
      <c r="D47" s="8"/>
      <c r="E47" s="8"/>
      <c r="F47" s="159">
        <f>F38*10</f>
        <v>35</v>
      </c>
      <c r="G47" s="83"/>
      <c r="H47" s="160" t="s">
        <v>0</v>
      </c>
      <c r="I47" s="8"/>
      <c r="J47" s="8"/>
      <c r="K47" s="161">
        <f>K38*10</f>
        <v>35</v>
      </c>
      <c r="M47" s="158" t="s">
        <v>16</v>
      </c>
      <c r="N47" s="101"/>
      <c r="O47" s="101"/>
      <c r="P47" s="159">
        <f>P38*10</f>
        <v>65</v>
      </c>
      <c r="S47" s="158">
        <v>10</v>
      </c>
      <c r="T47" s="84">
        <f>T38*10</f>
        <v>77.5</v>
      </c>
      <c r="U47" s="84"/>
      <c r="V47" s="86"/>
      <c r="W47" s="8">
        <v>20</v>
      </c>
      <c r="X47" s="159">
        <f>T38*20</f>
        <v>155</v>
      </c>
    </row>
    <row r="48" spans="1:29" ht="7.5" customHeight="1" x14ac:dyDescent="0.2">
      <c r="A48" s="97"/>
      <c r="B48" s="84"/>
      <c r="C48" s="98"/>
      <c r="D48" s="8"/>
      <c r="E48" s="8"/>
      <c r="F48" s="98"/>
      <c r="G48" s="84"/>
      <c r="H48" s="84"/>
      <c r="I48" s="8"/>
      <c r="J48" s="8"/>
      <c r="K48" s="99"/>
      <c r="L48" s="86"/>
      <c r="M48" s="100"/>
      <c r="N48" s="101"/>
      <c r="O48" s="101"/>
      <c r="P48" s="8"/>
      <c r="Q48" s="86"/>
      <c r="R48" s="8"/>
      <c r="S48" s="8"/>
      <c r="T48" s="84"/>
      <c r="U48" s="84"/>
      <c r="V48" s="84"/>
      <c r="W48" s="8"/>
      <c r="X48" s="84"/>
      <c r="Y48" s="86"/>
      <c r="Z48" s="86"/>
      <c r="AA48" s="26"/>
      <c r="AB48" s="84"/>
    </row>
    <row r="49" spans="1:31" x14ac:dyDescent="0.2">
      <c r="A49" s="93" t="s">
        <v>69</v>
      </c>
      <c r="B49" s="93"/>
      <c r="C49" s="93"/>
      <c r="D49" s="163"/>
      <c r="E49" s="163"/>
      <c r="F49" s="93" t="s">
        <v>70</v>
      </c>
      <c r="G49" s="93"/>
      <c r="H49" s="93"/>
      <c r="I49" s="10"/>
      <c r="J49" s="10"/>
      <c r="N49" s="7"/>
      <c r="O49" s="7"/>
      <c r="Q49" s="146"/>
      <c r="R49" s="80"/>
      <c r="S49" s="3"/>
      <c r="V49" s="83"/>
      <c r="W49" s="83"/>
    </row>
    <row r="50" spans="1:31" ht="22.5" hidden="1" customHeight="1" x14ac:dyDescent="0.2">
      <c r="A50" s="86" t="s">
        <v>6</v>
      </c>
      <c r="B50" s="84"/>
      <c r="C50" s="8"/>
      <c r="D50" s="8"/>
      <c r="E50" s="8"/>
      <c r="F50" s="84"/>
      <c r="H50" s="84"/>
      <c r="I50" s="8"/>
      <c r="J50" s="8"/>
      <c r="K50" s="84"/>
      <c r="M50" s="85" t="s">
        <v>11</v>
      </c>
      <c r="N50" s="8"/>
      <c r="O50" s="8"/>
      <c r="P50" s="86"/>
      <c r="Q50" s="86"/>
      <c r="R50" s="84"/>
      <c r="S50" s="84"/>
      <c r="T50" s="86"/>
      <c r="U50" s="87"/>
    </row>
    <row r="51" spans="1:31" hidden="1" x14ac:dyDescent="0.2">
      <c r="A51" s="81" t="s">
        <v>7</v>
      </c>
    </row>
    <row r="52" spans="1:31" ht="24.75" hidden="1" customHeight="1" x14ac:dyDescent="0.2">
      <c r="A52" s="81" t="s">
        <v>8</v>
      </c>
    </row>
    <row r="53" spans="1:31" ht="18" hidden="1" customHeight="1" x14ac:dyDescent="0.2">
      <c r="H53" s="83" t="s">
        <v>5</v>
      </c>
      <c r="N53" s="9"/>
      <c r="O53" s="9"/>
    </row>
    <row r="54" spans="1:31" x14ac:dyDescent="0.2">
      <c r="A54" s="140" t="s">
        <v>71</v>
      </c>
      <c r="B54" s="81"/>
      <c r="C54" s="81"/>
      <c r="D54" s="81"/>
      <c r="E54" s="81"/>
      <c r="F54" s="81"/>
      <c r="H54" s="81"/>
      <c r="Q54" s="146"/>
      <c r="R54" s="80"/>
    </row>
    <row r="55" spans="1:31" x14ac:dyDescent="0.2">
      <c r="A55" s="96" t="s">
        <v>72</v>
      </c>
      <c r="H55" s="88"/>
      <c r="I55" s="6"/>
      <c r="J55" s="6"/>
      <c r="K55" s="88"/>
      <c r="M55" s="82"/>
      <c r="N55" s="82"/>
      <c r="O55" s="89"/>
      <c r="P55" s="82"/>
      <c r="Q55" s="80"/>
      <c r="R55" s="90"/>
      <c r="S55" s="141"/>
      <c r="T55" s="142"/>
      <c r="U55" s="142"/>
      <c r="V55" s="142"/>
      <c r="W55" s="142"/>
      <c r="X55" s="142"/>
      <c r="Y55" s="80"/>
      <c r="Z55" s="80"/>
      <c r="AA55" s="80"/>
      <c r="AB55" s="80"/>
      <c r="AC55" s="141"/>
      <c r="AD55" s="141"/>
      <c r="AE55" s="142"/>
    </row>
    <row r="56" spans="1:31" x14ac:dyDescent="0.2">
      <c r="A56" s="82" t="s">
        <v>30</v>
      </c>
      <c r="C56" s="89"/>
      <c r="D56" s="143"/>
      <c r="E56" s="143"/>
      <c r="F56" s="89"/>
      <c r="G56" s="89"/>
      <c r="H56" s="53"/>
      <c r="I56" s="82"/>
      <c r="J56" s="53"/>
      <c r="K56" s="82"/>
      <c r="L56" s="82"/>
      <c r="M56" s="89"/>
      <c r="N56" s="54"/>
      <c r="O56" s="54"/>
      <c r="P56" s="82"/>
      <c r="Q56" s="142"/>
      <c r="R56" s="162"/>
      <c r="S56" s="141"/>
      <c r="T56" s="142"/>
    </row>
    <row r="57" spans="1:31" x14ac:dyDescent="0.2">
      <c r="A57" s="82" t="s">
        <v>31</v>
      </c>
      <c r="C57" s="89"/>
      <c r="D57" s="143"/>
      <c r="E57" s="143"/>
      <c r="F57" s="89"/>
      <c r="G57" s="89"/>
      <c r="H57" s="53"/>
      <c r="I57" s="82"/>
      <c r="J57" s="53"/>
      <c r="K57" s="82" t="s">
        <v>77</v>
      </c>
      <c r="L57" s="82"/>
      <c r="M57" s="89"/>
      <c r="N57" s="54"/>
      <c r="O57" s="54"/>
      <c r="P57" s="82"/>
      <c r="Q57" s="142"/>
    </row>
    <row r="58" spans="1:31" x14ac:dyDescent="0.2">
      <c r="A58" s="140"/>
      <c r="B58" s="140"/>
      <c r="C58" s="144"/>
      <c r="D58" s="140"/>
      <c r="E58" s="140"/>
      <c r="F58" s="144"/>
      <c r="G58" s="140"/>
      <c r="H58" s="144"/>
      <c r="I58" s="140"/>
      <c r="J58" s="144"/>
      <c r="K58" s="140"/>
      <c r="L58" s="82"/>
      <c r="M58" s="89"/>
      <c r="N58" s="54"/>
      <c r="O58" s="54"/>
      <c r="P58" s="82"/>
      <c r="Q58" s="142"/>
      <c r="R58" s="141"/>
      <c r="S58" s="141"/>
      <c r="T58" s="142"/>
    </row>
    <row r="59" spans="1:31" ht="15.75" x14ac:dyDescent="0.25">
      <c r="A59" s="82"/>
      <c r="B59" s="82"/>
      <c r="C59" s="89"/>
      <c r="D59" s="82"/>
      <c r="E59" s="82"/>
      <c r="F59" s="89"/>
      <c r="G59" s="82"/>
      <c r="H59" s="89"/>
      <c r="I59" s="82"/>
      <c r="J59" s="89"/>
      <c r="K59" s="82"/>
      <c r="L59" s="82"/>
      <c r="M59" s="164"/>
      <c r="N59" s="54"/>
      <c r="O59" s="54"/>
      <c r="P59" s="82"/>
      <c r="Q59" s="142"/>
      <c r="R59" s="141"/>
      <c r="S59" s="141"/>
      <c r="T59" s="142"/>
    </row>
    <row r="60" spans="1:31" x14ac:dyDescent="0.2">
      <c r="A60" s="82"/>
      <c r="B60" s="82"/>
      <c r="C60" s="89"/>
      <c r="D60" s="82"/>
      <c r="E60" s="82"/>
      <c r="F60" s="89"/>
      <c r="G60" s="82"/>
      <c r="H60" s="89"/>
      <c r="I60" s="82"/>
      <c r="J60" s="89"/>
      <c r="K60" s="82"/>
      <c r="L60" s="82"/>
      <c r="M60" s="89"/>
      <c r="N60" s="54"/>
      <c r="O60" s="54"/>
      <c r="P60" s="82"/>
      <c r="Q60" s="142"/>
      <c r="R60" s="141"/>
      <c r="S60" s="141"/>
      <c r="T60" s="142"/>
    </row>
    <row r="61" spans="1:31" x14ac:dyDescent="0.2">
      <c r="A61" s="82"/>
      <c r="B61" s="82"/>
      <c r="C61" s="89"/>
      <c r="D61" s="82"/>
      <c r="E61" s="82"/>
      <c r="F61" s="89"/>
      <c r="G61" s="145"/>
      <c r="H61" s="89"/>
      <c r="I61" s="82"/>
      <c r="J61" s="89"/>
      <c r="K61" s="82"/>
      <c r="L61" s="82"/>
      <c r="M61" s="89"/>
      <c r="N61" s="54"/>
      <c r="O61" s="54"/>
      <c r="P61" s="82"/>
      <c r="Q61" s="142"/>
      <c r="R61" s="141"/>
      <c r="S61" s="141"/>
      <c r="T61" s="142"/>
    </row>
    <row r="62" spans="1:31" x14ac:dyDescent="0.2">
      <c r="A62" s="114"/>
      <c r="B62" s="139"/>
      <c r="C62" s="44"/>
      <c r="D62" s="44"/>
      <c r="E62" s="44"/>
      <c r="F62" s="139"/>
      <c r="G62" s="114"/>
      <c r="H62" s="139"/>
      <c r="I62" s="44"/>
      <c r="J62" s="44"/>
      <c r="K62" s="139"/>
      <c r="L62" s="114"/>
      <c r="M62" s="139"/>
      <c r="N62" s="44"/>
      <c r="O62" s="44"/>
      <c r="P62" s="114"/>
    </row>
  </sheetData>
  <mergeCells count="15">
    <mergeCell ref="B36:F36"/>
    <mergeCell ref="H36:K36"/>
    <mergeCell ref="M36:P36"/>
    <mergeCell ref="S35:X35"/>
    <mergeCell ref="S36:X36"/>
    <mergeCell ref="M35:P35"/>
    <mergeCell ref="H35:K35"/>
    <mergeCell ref="B35:F35"/>
    <mergeCell ref="V5:X5"/>
    <mergeCell ref="Z5:AB5"/>
    <mergeCell ref="A1:AB1"/>
    <mergeCell ref="B5:F5"/>
    <mergeCell ref="H5:K5"/>
    <mergeCell ref="M5:P5"/>
    <mergeCell ref="R5:T5"/>
  </mergeCells>
  <phoneticPr fontId="0" type="noConversion"/>
  <printOptions horizontalCentered="1" verticalCentered="1"/>
  <pageMargins left="0" right="0" top="0" bottom="0" header="0" footer="0"/>
  <pageSetup scale="74" orientation="landscape" r:id="rId1"/>
  <headerFooter alignWithMargins="0">
    <oddFooter>&amp;R05/2017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workbookViewId="0">
      <selection activeCell="E5" sqref="E5"/>
    </sheetView>
  </sheetViews>
  <sheetFormatPr defaultRowHeight="12.75" x14ac:dyDescent="0.2"/>
  <cols>
    <col min="1" max="1" width="6.85546875" customWidth="1"/>
    <col min="2" max="2" width="1.85546875" customWidth="1"/>
    <col min="3" max="3" width="13.28515625" customWidth="1"/>
    <col min="4" max="4" width="11" customWidth="1"/>
    <col min="5" max="6" width="10.7109375" customWidth="1"/>
    <col min="7" max="7" width="12.85546875" style="29" customWidth="1"/>
    <col min="8" max="8" width="10.42578125" customWidth="1"/>
    <col min="9" max="9" width="13.28515625" customWidth="1"/>
    <col min="10" max="10" width="10.7109375" customWidth="1"/>
    <col min="11" max="11" width="13.140625" customWidth="1"/>
    <col min="12" max="12" width="10.85546875" customWidth="1"/>
    <col min="13" max="13" width="13.5703125" style="29" customWidth="1"/>
    <col min="14" max="14" width="1.7109375" customWidth="1"/>
    <col min="15" max="15" width="12.28515625" customWidth="1"/>
    <col min="19" max="19" width="11.85546875" style="29" customWidth="1"/>
  </cols>
  <sheetData>
    <row r="1" spans="1:19" s="77" customFormat="1" ht="23.25" x14ac:dyDescent="0.35">
      <c r="A1" s="76" t="s">
        <v>21</v>
      </c>
      <c r="B1" s="76"/>
      <c r="G1" s="76" t="s">
        <v>61</v>
      </c>
      <c r="M1" s="78"/>
      <c r="S1" s="78"/>
    </row>
    <row r="2" spans="1:19" ht="18.75" x14ac:dyDescent="0.3">
      <c r="A2" s="50" t="s">
        <v>24</v>
      </c>
      <c r="B2" s="50"/>
    </row>
    <row r="3" spans="1:19" ht="6" customHeight="1" x14ac:dyDescent="0.3">
      <c r="B3" s="50"/>
    </row>
    <row r="4" spans="1:19" ht="24" customHeight="1" x14ac:dyDescent="0.3">
      <c r="A4" s="50"/>
      <c r="B4" s="50"/>
      <c r="E4" s="50"/>
      <c r="F4" s="50"/>
      <c r="G4" s="248" t="s">
        <v>73</v>
      </c>
      <c r="H4" s="249"/>
      <c r="I4" s="249"/>
      <c r="J4" s="249"/>
      <c r="K4" s="250"/>
    </row>
    <row r="5" spans="1:19" ht="45.75" x14ac:dyDescent="0.25">
      <c r="E5" s="51"/>
      <c r="F5" s="51"/>
      <c r="G5" s="58" t="s">
        <v>19</v>
      </c>
      <c r="H5" s="59" t="s">
        <v>25</v>
      </c>
      <c r="I5" s="59" t="s">
        <v>26</v>
      </c>
      <c r="J5" s="59" t="s">
        <v>27</v>
      </c>
      <c r="K5" s="60" t="s">
        <v>20</v>
      </c>
    </row>
    <row r="6" spans="1:19" s="48" customFormat="1" ht="32.25" customHeight="1" x14ac:dyDescent="0.25">
      <c r="F6" s="11">
        <v>1</v>
      </c>
      <c r="G6" s="61">
        <f>'20-21 tuition '!B8</f>
        <v>220.51</v>
      </c>
      <c r="H6" s="62">
        <v>3.5</v>
      </c>
      <c r="I6" s="63">
        <v>3.5</v>
      </c>
      <c r="J6" s="62">
        <v>6.5</v>
      </c>
      <c r="K6" s="64">
        <f t="shared" ref="K6:K15" si="0">SUM(G6:J6)</f>
        <v>234.01</v>
      </c>
    </row>
    <row r="7" spans="1:19" ht="15.75" x14ac:dyDescent="0.25">
      <c r="F7" s="11">
        <v>2</v>
      </c>
      <c r="G7" s="61">
        <f>SUM(G6*2)</f>
        <v>441.02</v>
      </c>
      <c r="H7" s="62">
        <f>H6*2</f>
        <v>7</v>
      </c>
      <c r="I7" s="63">
        <f>I6*2</f>
        <v>7</v>
      </c>
      <c r="J7" s="62">
        <f>J6*2</f>
        <v>13</v>
      </c>
      <c r="K7" s="64">
        <f t="shared" si="0"/>
        <v>468.02</v>
      </c>
    </row>
    <row r="8" spans="1:19" ht="15.75" x14ac:dyDescent="0.25">
      <c r="F8" s="11">
        <v>3</v>
      </c>
      <c r="G8" s="61">
        <f>SUM(G6*3)</f>
        <v>661.53</v>
      </c>
      <c r="H8" s="62">
        <f>H6*3</f>
        <v>10.5</v>
      </c>
      <c r="I8" s="63">
        <f>I6*3</f>
        <v>10.5</v>
      </c>
      <c r="J8" s="62">
        <f>J6*3</f>
        <v>19.5</v>
      </c>
      <c r="K8" s="64">
        <f t="shared" si="0"/>
        <v>702.03</v>
      </c>
    </row>
    <row r="9" spans="1:19" ht="15.75" x14ac:dyDescent="0.25">
      <c r="F9" s="11">
        <v>4</v>
      </c>
      <c r="G9" s="61">
        <f>SUM(G6*4)</f>
        <v>882.04</v>
      </c>
      <c r="H9" s="62">
        <f>H6*4</f>
        <v>14</v>
      </c>
      <c r="I9" s="63">
        <f>I6*4</f>
        <v>14</v>
      </c>
      <c r="J9" s="62">
        <f>J6*4</f>
        <v>26</v>
      </c>
      <c r="K9" s="64">
        <f t="shared" si="0"/>
        <v>936.04</v>
      </c>
    </row>
    <row r="10" spans="1:19" ht="15.75" x14ac:dyDescent="0.25">
      <c r="F10" s="11">
        <v>5</v>
      </c>
      <c r="G10" s="61">
        <f>SUM(G6*5)</f>
        <v>1102.55</v>
      </c>
      <c r="H10" s="65">
        <f>H6*5</f>
        <v>17.5</v>
      </c>
      <c r="I10" s="63">
        <f>I6*5</f>
        <v>17.5</v>
      </c>
      <c r="J10" s="65">
        <f>J6*5</f>
        <v>32.5</v>
      </c>
      <c r="K10" s="64">
        <f t="shared" si="0"/>
        <v>1170.05</v>
      </c>
    </row>
    <row r="11" spans="1:19" ht="15.75" x14ac:dyDescent="0.25">
      <c r="F11" s="11">
        <v>6</v>
      </c>
      <c r="G11" s="61">
        <f>SUM(G6*6)</f>
        <v>1323.06</v>
      </c>
      <c r="H11" s="65">
        <f>H6*6</f>
        <v>21</v>
      </c>
      <c r="I11" s="63">
        <f>I6*6</f>
        <v>21</v>
      </c>
      <c r="J11" s="65">
        <f>J6*6</f>
        <v>39</v>
      </c>
      <c r="K11" s="64">
        <f t="shared" si="0"/>
        <v>1404.06</v>
      </c>
    </row>
    <row r="12" spans="1:19" ht="15.75" x14ac:dyDescent="0.25">
      <c r="F12" s="11">
        <v>7</v>
      </c>
      <c r="G12" s="61">
        <f>SUM(G6*7)</f>
        <v>1543.57</v>
      </c>
      <c r="H12" s="65">
        <f>H6*7</f>
        <v>24.5</v>
      </c>
      <c r="I12" s="63">
        <f>I6*7</f>
        <v>24.5</v>
      </c>
      <c r="J12" s="65">
        <f>J6*7</f>
        <v>45.5</v>
      </c>
      <c r="K12" s="64">
        <f t="shared" si="0"/>
        <v>1638.07</v>
      </c>
    </row>
    <row r="13" spans="1:19" ht="15.75" x14ac:dyDescent="0.25">
      <c r="F13" s="11">
        <v>8</v>
      </c>
      <c r="G13" s="61">
        <f>SUM(G6*8)</f>
        <v>1764.08</v>
      </c>
      <c r="H13" s="65">
        <f>H6*8</f>
        <v>28</v>
      </c>
      <c r="I13" s="63">
        <f>I6*8</f>
        <v>28</v>
      </c>
      <c r="J13" s="65">
        <f>J6*8</f>
        <v>52</v>
      </c>
      <c r="K13" s="64">
        <f t="shared" si="0"/>
        <v>1872.08</v>
      </c>
    </row>
    <row r="14" spans="1:19" ht="15.75" x14ac:dyDescent="0.25">
      <c r="F14" s="11">
        <v>9</v>
      </c>
      <c r="G14" s="61">
        <f>SUM(G6*9)</f>
        <v>1984.59</v>
      </c>
      <c r="H14" s="62">
        <f>H6*9</f>
        <v>31.5</v>
      </c>
      <c r="I14" s="63">
        <f>I6*9</f>
        <v>31.5</v>
      </c>
      <c r="J14" s="62">
        <f>J6*9</f>
        <v>58.5</v>
      </c>
      <c r="K14" s="64">
        <f t="shared" si="0"/>
        <v>2106.09</v>
      </c>
    </row>
    <row r="15" spans="1:19" ht="15.75" x14ac:dyDescent="0.25">
      <c r="F15" s="11">
        <v>10</v>
      </c>
      <c r="G15" s="61">
        <f>SUM(G6*10)</f>
        <v>2205.1</v>
      </c>
      <c r="H15" s="62">
        <f>H6*10</f>
        <v>35</v>
      </c>
      <c r="I15" s="63">
        <f>I6*10</f>
        <v>35</v>
      </c>
      <c r="J15" s="62">
        <f>J6*10</f>
        <v>65</v>
      </c>
      <c r="K15" s="64">
        <f t="shared" si="0"/>
        <v>2340.1</v>
      </c>
    </row>
    <row r="16" spans="1:19" ht="15.75" x14ac:dyDescent="0.25">
      <c r="F16" s="11"/>
      <c r="G16" s="66"/>
      <c r="H16" s="67"/>
      <c r="I16" s="67"/>
      <c r="J16" s="67"/>
      <c r="K16" s="64" t="s">
        <v>13</v>
      </c>
    </row>
    <row r="17" spans="6:11" ht="15.75" x14ac:dyDescent="0.25">
      <c r="F17" s="11">
        <v>11</v>
      </c>
      <c r="G17" s="61">
        <f>'20-21 tuition '!B19</f>
        <v>2216.14</v>
      </c>
      <c r="H17" s="62">
        <v>35</v>
      </c>
      <c r="I17" s="63">
        <v>35</v>
      </c>
      <c r="J17" s="62">
        <v>65</v>
      </c>
      <c r="K17" s="64">
        <f t="shared" ref="K17:K24" si="1">SUM(G17:J17)</f>
        <v>2351.14</v>
      </c>
    </row>
    <row r="18" spans="6:11" ht="15.75" x14ac:dyDescent="0.25">
      <c r="F18" s="11">
        <v>12</v>
      </c>
      <c r="G18" s="61">
        <f>'20-21 tuition '!B20</f>
        <v>2227.1799999999998</v>
      </c>
      <c r="H18" s="62">
        <v>35</v>
      </c>
      <c r="I18" s="63">
        <v>35</v>
      </c>
      <c r="J18" s="62">
        <v>65</v>
      </c>
      <c r="K18" s="64">
        <f t="shared" si="1"/>
        <v>2362.1799999999998</v>
      </c>
    </row>
    <row r="19" spans="6:11" ht="15.75" x14ac:dyDescent="0.25">
      <c r="F19" s="11">
        <v>13</v>
      </c>
      <c r="G19" s="61">
        <f>'20-21 tuition '!B21</f>
        <v>2238.2199999999998</v>
      </c>
      <c r="H19" s="62">
        <v>35</v>
      </c>
      <c r="I19" s="63">
        <v>35</v>
      </c>
      <c r="J19" s="62">
        <v>65</v>
      </c>
      <c r="K19" s="64">
        <f t="shared" si="1"/>
        <v>2373.2199999999998</v>
      </c>
    </row>
    <row r="20" spans="6:11" ht="15.75" x14ac:dyDescent="0.25">
      <c r="F20" s="11">
        <v>14</v>
      </c>
      <c r="G20" s="61">
        <f>'20-21 tuition '!B22</f>
        <v>2249.2599999999998</v>
      </c>
      <c r="H20" s="62">
        <v>35</v>
      </c>
      <c r="I20" s="63">
        <v>35</v>
      </c>
      <c r="J20" s="62">
        <v>65</v>
      </c>
      <c r="K20" s="64">
        <f t="shared" si="1"/>
        <v>2384.2599999999998</v>
      </c>
    </row>
    <row r="21" spans="6:11" ht="15.75" x14ac:dyDescent="0.25">
      <c r="F21" s="11">
        <v>15</v>
      </c>
      <c r="G21" s="61">
        <f>'20-21 tuition '!B23</f>
        <v>2260.2999999999997</v>
      </c>
      <c r="H21" s="62">
        <v>35</v>
      </c>
      <c r="I21" s="63">
        <v>35</v>
      </c>
      <c r="J21" s="62">
        <v>65</v>
      </c>
      <c r="K21" s="64">
        <f t="shared" si="1"/>
        <v>2395.2999999999997</v>
      </c>
    </row>
    <row r="22" spans="6:11" ht="15.75" x14ac:dyDescent="0.25">
      <c r="F22" s="11">
        <v>16</v>
      </c>
      <c r="G22" s="61">
        <f>'20-21 tuition '!B24</f>
        <v>2271.3399999999997</v>
      </c>
      <c r="H22" s="62">
        <v>35</v>
      </c>
      <c r="I22" s="63">
        <v>35</v>
      </c>
      <c r="J22" s="62">
        <v>65</v>
      </c>
      <c r="K22" s="64">
        <f t="shared" si="1"/>
        <v>2406.3399999999997</v>
      </c>
    </row>
    <row r="23" spans="6:11" ht="15.75" x14ac:dyDescent="0.25">
      <c r="F23" s="11">
        <v>17</v>
      </c>
      <c r="G23" s="61">
        <f>'20-21 tuition '!B25</f>
        <v>2282.38</v>
      </c>
      <c r="H23" s="62">
        <v>35</v>
      </c>
      <c r="I23" s="63">
        <v>35</v>
      </c>
      <c r="J23" s="62">
        <v>65</v>
      </c>
      <c r="K23" s="64">
        <f t="shared" si="1"/>
        <v>2417.38</v>
      </c>
    </row>
    <row r="24" spans="6:11" ht="15.75" x14ac:dyDescent="0.25">
      <c r="F24" s="11">
        <v>18</v>
      </c>
      <c r="G24" s="61">
        <f>'20-21 tuition '!B26</f>
        <v>2293.42</v>
      </c>
      <c r="H24" s="62">
        <v>35</v>
      </c>
      <c r="I24" s="63">
        <v>35</v>
      </c>
      <c r="J24" s="62">
        <v>65</v>
      </c>
      <c r="K24" s="64">
        <f t="shared" si="1"/>
        <v>2428.42</v>
      </c>
    </row>
    <row r="25" spans="6:11" ht="15.75" x14ac:dyDescent="0.25">
      <c r="F25" s="11"/>
      <c r="G25" s="61" t="s">
        <v>13</v>
      </c>
      <c r="H25" s="62" t="s">
        <v>13</v>
      </c>
      <c r="I25" s="63" t="s">
        <v>13</v>
      </c>
      <c r="J25" s="62" t="s">
        <v>13</v>
      </c>
      <c r="K25" s="64" t="s">
        <v>13</v>
      </c>
    </row>
    <row r="26" spans="6:11" ht="15.75" x14ac:dyDescent="0.25">
      <c r="F26" s="11">
        <v>19</v>
      </c>
      <c r="G26" s="61">
        <f>'20-21 tuition '!B28</f>
        <v>2502.31</v>
      </c>
      <c r="H26" s="62">
        <v>35</v>
      </c>
      <c r="I26" s="63">
        <v>35</v>
      </c>
      <c r="J26" s="62">
        <v>65</v>
      </c>
      <c r="K26" s="64">
        <f>SUM(G26:J26)</f>
        <v>2637.31</v>
      </c>
    </row>
    <row r="27" spans="6:11" ht="15.75" x14ac:dyDescent="0.25">
      <c r="F27" s="11">
        <v>20</v>
      </c>
      <c r="G27" s="61">
        <f>'20-21 tuition '!B29</f>
        <v>2711.2</v>
      </c>
      <c r="H27" s="62">
        <v>35</v>
      </c>
      <c r="I27" s="63">
        <v>35</v>
      </c>
      <c r="J27" s="62">
        <v>65</v>
      </c>
      <c r="K27" s="64">
        <f>SUM(G27:J27)</f>
        <v>2846.2</v>
      </c>
    </row>
    <row r="28" spans="6:11" ht="15.75" x14ac:dyDescent="0.25">
      <c r="F28" s="11">
        <v>21</v>
      </c>
      <c r="G28" s="61">
        <f>'20-21 tuition '!B30</f>
        <v>2920.09</v>
      </c>
      <c r="H28" s="62">
        <v>35</v>
      </c>
      <c r="I28" s="63">
        <v>35</v>
      </c>
      <c r="J28" s="62">
        <v>65</v>
      </c>
      <c r="K28" s="64">
        <f>SUM(G28:J28)</f>
        <v>3055.09</v>
      </c>
    </row>
    <row r="29" spans="6:11" ht="15.75" x14ac:dyDescent="0.25">
      <c r="F29" s="11">
        <v>22</v>
      </c>
      <c r="G29" s="68">
        <f>'20-21 tuition '!B31</f>
        <v>3128.98</v>
      </c>
      <c r="H29" s="69">
        <v>35</v>
      </c>
      <c r="I29" s="70">
        <v>35</v>
      </c>
      <c r="J29" s="62">
        <v>65</v>
      </c>
      <c r="K29" s="71">
        <f>SUM(G29:J29)</f>
        <v>3263.98</v>
      </c>
    </row>
    <row r="30" spans="6:11" ht="10.15" customHeight="1" x14ac:dyDescent="0.2">
      <c r="H30" s="49"/>
    </row>
    <row r="31" spans="6:11" ht="7.5" customHeight="1" x14ac:dyDescent="0.2"/>
    <row r="32" spans="6:11" ht="12" customHeight="1" x14ac:dyDescent="0.2"/>
    <row r="33" spans="1:19" s="74" customFormat="1" ht="30" customHeight="1" x14ac:dyDescent="0.25">
      <c r="C33" s="245" t="s">
        <v>74</v>
      </c>
      <c r="D33" s="246"/>
      <c r="E33" s="246"/>
      <c r="F33" s="246"/>
      <c r="G33" s="247"/>
      <c r="I33" s="245" t="s">
        <v>75</v>
      </c>
      <c r="J33" s="246"/>
      <c r="K33" s="246"/>
      <c r="L33" s="246"/>
      <c r="M33" s="247"/>
      <c r="S33" s="75"/>
    </row>
    <row r="34" spans="1:19" ht="25.5" x14ac:dyDescent="0.2">
      <c r="C34" s="55" t="s">
        <v>23</v>
      </c>
      <c r="D34" s="56" t="s">
        <v>25</v>
      </c>
      <c r="E34" s="56" t="s">
        <v>26</v>
      </c>
      <c r="F34" s="56" t="s">
        <v>27</v>
      </c>
      <c r="G34" s="57" t="s">
        <v>23</v>
      </c>
      <c r="H34" s="48"/>
      <c r="I34" s="55" t="s">
        <v>22</v>
      </c>
      <c r="J34" s="56" t="s">
        <v>34</v>
      </c>
      <c r="K34" s="56" t="s">
        <v>26</v>
      </c>
      <c r="L34" s="56" t="s">
        <v>27</v>
      </c>
      <c r="M34" s="57" t="s">
        <v>22</v>
      </c>
    </row>
    <row r="35" spans="1:19" s="72" customFormat="1" ht="15.75" x14ac:dyDescent="0.25">
      <c r="A35" s="72">
        <v>1</v>
      </c>
      <c r="C35" s="61">
        <v>224.12</v>
      </c>
      <c r="D35" s="62">
        <v>3.5</v>
      </c>
      <c r="E35" s="63">
        <v>3.5</v>
      </c>
      <c r="F35" s="62">
        <v>6.5</v>
      </c>
      <c r="G35" s="64">
        <f t="shared" ref="G35:G44" si="2">SUM(C35:F35)</f>
        <v>237.62</v>
      </c>
      <c r="H35" s="72">
        <v>1</v>
      </c>
      <c r="I35" s="61">
        <f>'20-21 tuition '!M8</f>
        <v>620.29999999999995</v>
      </c>
      <c r="J35" s="62">
        <v>3.5</v>
      </c>
      <c r="K35" s="63">
        <v>3.5</v>
      </c>
      <c r="L35" s="62">
        <v>6.5</v>
      </c>
      <c r="M35" s="64">
        <f t="shared" ref="M35:M44" si="3">SUM(I35:L35)</f>
        <v>633.79999999999995</v>
      </c>
      <c r="S35" s="73"/>
    </row>
    <row r="36" spans="1:19" s="72" customFormat="1" ht="15.75" x14ac:dyDescent="0.25">
      <c r="A36" s="72">
        <v>2</v>
      </c>
      <c r="C36" s="61">
        <f>SUM(C35*2)</f>
        <v>448.24</v>
      </c>
      <c r="D36" s="62">
        <f>D35*2</f>
        <v>7</v>
      </c>
      <c r="E36" s="63">
        <f>E35*2</f>
        <v>7</v>
      </c>
      <c r="F36" s="62">
        <f>F35*2</f>
        <v>13</v>
      </c>
      <c r="G36" s="64">
        <f t="shared" si="2"/>
        <v>475.24</v>
      </c>
      <c r="H36" s="72">
        <v>2</v>
      </c>
      <c r="I36" s="61">
        <f>'20-21 tuition '!M9</f>
        <v>1240.5999999999999</v>
      </c>
      <c r="J36" s="62">
        <f>J35*2</f>
        <v>7</v>
      </c>
      <c r="K36" s="63">
        <f>K35*2</f>
        <v>7</v>
      </c>
      <c r="L36" s="62">
        <f>L35*2</f>
        <v>13</v>
      </c>
      <c r="M36" s="64">
        <f t="shared" si="3"/>
        <v>1267.5999999999999</v>
      </c>
      <c r="S36" s="73"/>
    </row>
    <row r="37" spans="1:19" s="72" customFormat="1" ht="15.75" x14ac:dyDescent="0.25">
      <c r="A37" s="72">
        <v>3</v>
      </c>
      <c r="C37" s="61">
        <f>SUM(C35*3)</f>
        <v>672.36</v>
      </c>
      <c r="D37" s="62">
        <f>D35*3</f>
        <v>10.5</v>
      </c>
      <c r="E37" s="63">
        <f>E35*3</f>
        <v>10.5</v>
      </c>
      <c r="F37" s="62">
        <f>F35*3</f>
        <v>19.5</v>
      </c>
      <c r="G37" s="64">
        <f t="shared" si="2"/>
        <v>712.86</v>
      </c>
      <c r="H37" s="72">
        <v>3</v>
      </c>
      <c r="I37" s="61">
        <f>'20-21 tuition '!M10</f>
        <v>1860.8999999999999</v>
      </c>
      <c r="J37" s="62">
        <f>J35*3</f>
        <v>10.5</v>
      </c>
      <c r="K37" s="63">
        <f>K35*3</f>
        <v>10.5</v>
      </c>
      <c r="L37" s="62">
        <f>L35*3</f>
        <v>19.5</v>
      </c>
      <c r="M37" s="64">
        <f t="shared" si="3"/>
        <v>1901.3999999999999</v>
      </c>
      <c r="S37" s="73"/>
    </row>
    <row r="38" spans="1:19" s="72" customFormat="1" ht="15.75" x14ac:dyDescent="0.25">
      <c r="A38" s="72">
        <v>4</v>
      </c>
      <c r="C38" s="61">
        <f>SUM(C35*4)</f>
        <v>896.48</v>
      </c>
      <c r="D38" s="62">
        <f>D35*4</f>
        <v>14</v>
      </c>
      <c r="E38" s="63">
        <f>E35*4</f>
        <v>14</v>
      </c>
      <c r="F38" s="62">
        <f>F35*4</f>
        <v>26</v>
      </c>
      <c r="G38" s="64">
        <f t="shared" si="2"/>
        <v>950.48</v>
      </c>
      <c r="H38" s="72">
        <v>4</v>
      </c>
      <c r="I38" s="61">
        <f>'20-21 tuition '!M11</f>
        <v>2481.1999999999998</v>
      </c>
      <c r="J38" s="62">
        <f>J35*4</f>
        <v>14</v>
      </c>
      <c r="K38" s="63">
        <f>K35*4</f>
        <v>14</v>
      </c>
      <c r="L38" s="62">
        <f>L35*4</f>
        <v>26</v>
      </c>
      <c r="M38" s="64">
        <f t="shared" si="3"/>
        <v>2535.1999999999998</v>
      </c>
      <c r="S38" s="73"/>
    </row>
    <row r="39" spans="1:19" s="72" customFormat="1" ht="15.75" x14ac:dyDescent="0.25">
      <c r="A39" s="72">
        <v>5</v>
      </c>
      <c r="C39" s="61">
        <f>SUM(C35*5)</f>
        <v>1120.5999999999999</v>
      </c>
      <c r="D39" s="65">
        <f>D35*5</f>
        <v>17.5</v>
      </c>
      <c r="E39" s="63">
        <f>E35*5</f>
        <v>17.5</v>
      </c>
      <c r="F39" s="65">
        <f>F35*5</f>
        <v>32.5</v>
      </c>
      <c r="G39" s="64">
        <f t="shared" si="2"/>
        <v>1188.0999999999999</v>
      </c>
      <c r="H39" s="72">
        <v>5</v>
      </c>
      <c r="I39" s="61">
        <f>'20-21 tuition '!M12</f>
        <v>3101.5</v>
      </c>
      <c r="J39" s="65">
        <f>J35*5</f>
        <v>17.5</v>
      </c>
      <c r="K39" s="63">
        <f>K35*5</f>
        <v>17.5</v>
      </c>
      <c r="L39" s="65">
        <f>L35*5</f>
        <v>32.5</v>
      </c>
      <c r="M39" s="64">
        <f t="shared" si="3"/>
        <v>3169</v>
      </c>
      <c r="S39" s="73"/>
    </row>
    <row r="40" spans="1:19" s="72" customFormat="1" ht="15.75" x14ac:dyDescent="0.25">
      <c r="A40" s="72">
        <v>6</v>
      </c>
      <c r="C40" s="61">
        <f>SUM(C35*6)</f>
        <v>1344.72</v>
      </c>
      <c r="D40" s="65">
        <f>D35*6</f>
        <v>21</v>
      </c>
      <c r="E40" s="63">
        <f>E35*6</f>
        <v>21</v>
      </c>
      <c r="F40" s="65">
        <f>F35*6</f>
        <v>39</v>
      </c>
      <c r="G40" s="64">
        <f t="shared" si="2"/>
        <v>1425.72</v>
      </c>
      <c r="H40" s="72">
        <v>6</v>
      </c>
      <c r="I40" s="61">
        <f>'20-21 tuition '!M13</f>
        <v>3721.7999999999997</v>
      </c>
      <c r="J40" s="65">
        <f>J35*6</f>
        <v>21</v>
      </c>
      <c r="K40" s="63">
        <f>K35*6</f>
        <v>21</v>
      </c>
      <c r="L40" s="65">
        <f>L35*6</f>
        <v>39</v>
      </c>
      <c r="M40" s="64">
        <f t="shared" si="3"/>
        <v>3802.7999999999997</v>
      </c>
      <c r="S40" s="73"/>
    </row>
    <row r="41" spans="1:19" s="72" customFormat="1" ht="15.75" x14ac:dyDescent="0.25">
      <c r="A41" s="72">
        <v>7</v>
      </c>
      <c r="C41" s="61">
        <f>SUM(C35*7)</f>
        <v>1568.8400000000001</v>
      </c>
      <c r="D41" s="65">
        <f>D35*7</f>
        <v>24.5</v>
      </c>
      <c r="E41" s="63">
        <f>E35*7</f>
        <v>24.5</v>
      </c>
      <c r="F41" s="65">
        <f>F35*7</f>
        <v>45.5</v>
      </c>
      <c r="G41" s="64">
        <f t="shared" si="2"/>
        <v>1663.3400000000001</v>
      </c>
      <c r="H41" s="72">
        <v>7</v>
      </c>
      <c r="I41" s="61">
        <f>'20-21 tuition '!M14</f>
        <v>4342.0999999999995</v>
      </c>
      <c r="J41" s="65">
        <f>J35*7</f>
        <v>24.5</v>
      </c>
      <c r="K41" s="63">
        <f>K35*7</f>
        <v>24.5</v>
      </c>
      <c r="L41" s="65">
        <f>L35*7</f>
        <v>45.5</v>
      </c>
      <c r="M41" s="64">
        <f t="shared" si="3"/>
        <v>4436.5999999999995</v>
      </c>
      <c r="S41" s="73"/>
    </row>
    <row r="42" spans="1:19" s="72" customFormat="1" ht="15.75" x14ac:dyDescent="0.25">
      <c r="A42" s="72">
        <v>8</v>
      </c>
      <c r="C42" s="61">
        <f>SUM(C35*8)</f>
        <v>1792.96</v>
      </c>
      <c r="D42" s="65">
        <f>D35*8</f>
        <v>28</v>
      </c>
      <c r="E42" s="63">
        <f>E35*8</f>
        <v>28</v>
      </c>
      <c r="F42" s="65">
        <f>F35*8</f>
        <v>52</v>
      </c>
      <c r="G42" s="64">
        <f t="shared" si="2"/>
        <v>1900.96</v>
      </c>
      <c r="H42" s="72">
        <v>8</v>
      </c>
      <c r="I42" s="61">
        <f>'20-21 tuition '!M15</f>
        <v>4962.3999999999996</v>
      </c>
      <c r="J42" s="65">
        <f>J35*8</f>
        <v>28</v>
      </c>
      <c r="K42" s="63">
        <f>K35*8</f>
        <v>28</v>
      </c>
      <c r="L42" s="65">
        <f>L35*8</f>
        <v>52</v>
      </c>
      <c r="M42" s="64">
        <f t="shared" si="3"/>
        <v>5070.3999999999996</v>
      </c>
      <c r="S42" s="73"/>
    </row>
    <row r="43" spans="1:19" s="72" customFormat="1" ht="15.75" x14ac:dyDescent="0.25">
      <c r="A43" s="72">
        <v>9</v>
      </c>
      <c r="C43" s="61">
        <f>SUM(C35*9)</f>
        <v>2017.08</v>
      </c>
      <c r="D43" s="62">
        <f>D35*9</f>
        <v>31.5</v>
      </c>
      <c r="E43" s="63">
        <f>E35*9</f>
        <v>31.5</v>
      </c>
      <c r="F43" s="62">
        <f>F35*9</f>
        <v>58.5</v>
      </c>
      <c r="G43" s="64">
        <f t="shared" si="2"/>
        <v>2138.58</v>
      </c>
      <c r="H43" s="72">
        <v>9</v>
      </c>
      <c r="I43" s="61">
        <f>'20-21 tuition '!M16</f>
        <v>5582.7</v>
      </c>
      <c r="J43" s="62">
        <f>J35*9</f>
        <v>31.5</v>
      </c>
      <c r="K43" s="63">
        <f>K35*9</f>
        <v>31.5</v>
      </c>
      <c r="L43" s="62">
        <f>L35*9</f>
        <v>58.5</v>
      </c>
      <c r="M43" s="64">
        <f t="shared" si="3"/>
        <v>5704.2</v>
      </c>
      <c r="S43" s="73"/>
    </row>
    <row r="44" spans="1:19" s="72" customFormat="1" ht="15.75" x14ac:dyDescent="0.25">
      <c r="A44" s="72">
        <v>10</v>
      </c>
      <c r="C44" s="61">
        <f>SUM(C35*10)</f>
        <v>2241.1999999999998</v>
      </c>
      <c r="D44" s="62">
        <f>D35*10</f>
        <v>35</v>
      </c>
      <c r="E44" s="63">
        <f>E35*10</f>
        <v>35</v>
      </c>
      <c r="F44" s="62">
        <f>F35*10</f>
        <v>65</v>
      </c>
      <c r="G44" s="64">
        <f t="shared" si="2"/>
        <v>2376.1999999999998</v>
      </c>
      <c r="H44" s="72">
        <v>10</v>
      </c>
      <c r="I44" s="61">
        <f>'20-21 tuition '!M17</f>
        <v>6203</v>
      </c>
      <c r="J44" s="62">
        <f>J35*10</f>
        <v>35</v>
      </c>
      <c r="K44" s="63">
        <f>K35*10</f>
        <v>35</v>
      </c>
      <c r="L44" s="62">
        <f>L35*10</f>
        <v>65</v>
      </c>
      <c r="M44" s="64">
        <f t="shared" si="3"/>
        <v>6338</v>
      </c>
      <c r="S44" s="73"/>
    </row>
    <row r="45" spans="1:19" s="72" customFormat="1" ht="15.75" x14ac:dyDescent="0.25">
      <c r="C45" s="66"/>
      <c r="D45" s="67"/>
      <c r="E45" s="67"/>
      <c r="F45" s="67"/>
      <c r="G45" s="64" t="s">
        <v>13</v>
      </c>
      <c r="I45" s="61" t="s">
        <v>13</v>
      </c>
      <c r="J45" s="67"/>
      <c r="K45" s="67"/>
      <c r="L45" s="67"/>
      <c r="M45" s="64" t="s">
        <v>13</v>
      </c>
      <c r="S45" s="73"/>
    </row>
    <row r="46" spans="1:19" s="72" customFormat="1" ht="15.75" x14ac:dyDescent="0.25">
      <c r="A46" s="72">
        <v>11</v>
      </c>
      <c r="C46" s="61">
        <v>2252.4299999999998</v>
      </c>
      <c r="D46" s="62">
        <v>35</v>
      </c>
      <c r="E46" s="63">
        <v>35</v>
      </c>
      <c r="F46" s="62">
        <v>65</v>
      </c>
      <c r="G46" s="64">
        <f t="shared" ref="G46:G53" si="4">SUM(C46:F46)</f>
        <v>2387.4299999999998</v>
      </c>
      <c r="H46" s="72">
        <v>11</v>
      </c>
      <c r="I46" s="61">
        <f>'20-21 tuition '!M19</f>
        <v>6214.84</v>
      </c>
      <c r="J46" s="62">
        <v>35</v>
      </c>
      <c r="K46" s="63">
        <v>35</v>
      </c>
      <c r="L46" s="62">
        <v>65</v>
      </c>
      <c r="M46" s="64">
        <f t="shared" ref="M46:M53" si="5">SUM(I46:L46)</f>
        <v>6349.84</v>
      </c>
      <c r="S46" s="73"/>
    </row>
    <row r="47" spans="1:19" s="72" customFormat="1" ht="15.75" x14ac:dyDescent="0.25">
      <c r="A47" s="72">
        <v>12</v>
      </c>
      <c r="C47" s="61">
        <f>'20-21 tuition '!H20</f>
        <v>2378.3799999999997</v>
      </c>
      <c r="D47" s="62">
        <v>35</v>
      </c>
      <c r="E47" s="63">
        <v>35</v>
      </c>
      <c r="F47" s="62">
        <v>65</v>
      </c>
      <c r="G47" s="64">
        <f t="shared" si="4"/>
        <v>2513.3799999999997</v>
      </c>
      <c r="H47" s="72">
        <v>12</v>
      </c>
      <c r="I47" s="61">
        <f>'20-21 tuition '!M20</f>
        <v>6226.68</v>
      </c>
      <c r="J47" s="62">
        <v>35</v>
      </c>
      <c r="K47" s="63">
        <v>35</v>
      </c>
      <c r="L47" s="62">
        <v>65</v>
      </c>
      <c r="M47" s="64">
        <f t="shared" si="5"/>
        <v>6361.68</v>
      </c>
      <c r="S47" s="73"/>
    </row>
    <row r="48" spans="1:19" s="72" customFormat="1" ht="15.75" x14ac:dyDescent="0.25">
      <c r="A48" s="72">
        <v>13</v>
      </c>
      <c r="C48" s="61">
        <f>'20-21 tuition '!H21</f>
        <v>2390.2199999999998</v>
      </c>
      <c r="D48" s="62">
        <v>35</v>
      </c>
      <c r="E48" s="63">
        <v>35</v>
      </c>
      <c r="F48" s="62">
        <v>65</v>
      </c>
      <c r="G48" s="64">
        <f t="shared" si="4"/>
        <v>2525.2199999999998</v>
      </c>
      <c r="H48" s="72">
        <v>13</v>
      </c>
      <c r="I48" s="61">
        <f>'20-21 tuition '!M21</f>
        <v>6238.52</v>
      </c>
      <c r="J48" s="62">
        <v>35</v>
      </c>
      <c r="K48" s="63">
        <v>35</v>
      </c>
      <c r="L48" s="62">
        <v>65</v>
      </c>
      <c r="M48" s="64">
        <f t="shared" si="5"/>
        <v>6373.52</v>
      </c>
      <c r="S48" s="73"/>
    </row>
    <row r="49" spans="1:19" s="72" customFormat="1" ht="15.75" x14ac:dyDescent="0.25">
      <c r="A49" s="72">
        <v>14</v>
      </c>
      <c r="C49" s="61">
        <f>'20-21 tuition '!H22</f>
        <v>2402.06</v>
      </c>
      <c r="D49" s="62">
        <v>35</v>
      </c>
      <c r="E49" s="63">
        <v>35</v>
      </c>
      <c r="F49" s="62">
        <v>65</v>
      </c>
      <c r="G49" s="64">
        <f t="shared" si="4"/>
        <v>2537.06</v>
      </c>
      <c r="H49" s="72">
        <v>14</v>
      </c>
      <c r="I49" s="61">
        <f>'20-21 tuition '!M22</f>
        <v>6250.36</v>
      </c>
      <c r="J49" s="62">
        <v>35</v>
      </c>
      <c r="K49" s="63">
        <v>35</v>
      </c>
      <c r="L49" s="62">
        <v>65</v>
      </c>
      <c r="M49" s="64">
        <f t="shared" si="5"/>
        <v>6385.36</v>
      </c>
      <c r="S49" s="73"/>
    </row>
    <row r="50" spans="1:19" s="72" customFormat="1" ht="15.75" x14ac:dyDescent="0.25">
      <c r="A50" s="72">
        <v>15</v>
      </c>
      <c r="C50" s="61">
        <f>'20-21 tuition '!H23</f>
        <v>2413.8999999999996</v>
      </c>
      <c r="D50" s="62">
        <v>35</v>
      </c>
      <c r="E50" s="63">
        <v>35</v>
      </c>
      <c r="F50" s="62">
        <v>65</v>
      </c>
      <c r="G50" s="64">
        <f t="shared" si="4"/>
        <v>2548.8999999999996</v>
      </c>
      <c r="H50" s="72">
        <v>15</v>
      </c>
      <c r="I50" s="61">
        <f>'20-21 tuition '!M23</f>
        <v>6262.2</v>
      </c>
      <c r="J50" s="62">
        <v>35</v>
      </c>
      <c r="K50" s="63">
        <v>35</v>
      </c>
      <c r="L50" s="62">
        <v>65</v>
      </c>
      <c r="M50" s="64">
        <f t="shared" si="5"/>
        <v>6397.2</v>
      </c>
      <c r="S50" s="73"/>
    </row>
    <row r="51" spans="1:19" s="72" customFormat="1" ht="15.75" x14ac:dyDescent="0.25">
      <c r="A51" s="72">
        <v>16</v>
      </c>
      <c r="C51" s="61">
        <f>'20-21 tuition '!H24</f>
        <v>2425.7399999999998</v>
      </c>
      <c r="D51" s="62">
        <v>35</v>
      </c>
      <c r="E51" s="63">
        <v>35</v>
      </c>
      <c r="F51" s="62">
        <v>65</v>
      </c>
      <c r="G51" s="64">
        <f t="shared" si="4"/>
        <v>2560.7399999999998</v>
      </c>
      <c r="H51" s="72">
        <v>16</v>
      </c>
      <c r="I51" s="61">
        <f>'20-21 tuition '!M24</f>
        <v>6274.04</v>
      </c>
      <c r="J51" s="62">
        <v>35</v>
      </c>
      <c r="K51" s="63">
        <v>35</v>
      </c>
      <c r="L51" s="62">
        <v>65</v>
      </c>
      <c r="M51" s="64">
        <f t="shared" si="5"/>
        <v>6409.04</v>
      </c>
      <c r="S51" s="73"/>
    </row>
    <row r="52" spans="1:19" s="72" customFormat="1" ht="15.75" x14ac:dyDescent="0.25">
      <c r="A52" s="72">
        <v>17</v>
      </c>
      <c r="C52" s="61">
        <f>'20-21 tuition '!H25</f>
        <v>2437.58</v>
      </c>
      <c r="D52" s="62">
        <v>35</v>
      </c>
      <c r="E52" s="63">
        <v>35</v>
      </c>
      <c r="F52" s="62">
        <v>65</v>
      </c>
      <c r="G52" s="64">
        <f t="shared" si="4"/>
        <v>2572.58</v>
      </c>
      <c r="H52" s="72">
        <v>17</v>
      </c>
      <c r="I52" s="61">
        <f>'20-21 tuition '!M25</f>
        <v>6285.88</v>
      </c>
      <c r="J52" s="62">
        <v>35</v>
      </c>
      <c r="K52" s="63">
        <v>35</v>
      </c>
      <c r="L52" s="62">
        <v>65</v>
      </c>
      <c r="M52" s="64">
        <f t="shared" si="5"/>
        <v>6420.88</v>
      </c>
      <c r="S52" s="73"/>
    </row>
    <row r="53" spans="1:19" s="72" customFormat="1" ht="15.75" x14ac:dyDescent="0.25">
      <c r="A53" s="72">
        <v>18</v>
      </c>
      <c r="C53" s="61">
        <f>'20-21 tuition '!H26</f>
        <v>2449.4199999999996</v>
      </c>
      <c r="D53" s="62">
        <v>35</v>
      </c>
      <c r="E53" s="63">
        <v>35</v>
      </c>
      <c r="F53" s="62">
        <v>65</v>
      </c>
      <c r="G53" s="64">
        <f t="shared" si="4"/>
        <v>2584.4199999999996</v>
      </c>
      <c r="H53" s="72">
        <v>18</v>
      </c>
      <c r="I53" s="61">
        <f>'20-21 tuition '!M26</f>
        <v>6297.72</v>
      </c>
      <c r="J53" s="62">
        <v>35</v>
      </c>
      <c r="K53" s="63">
        <v>35</v>
      </c>
      <c r="L53" s="62">
        <v>65</v>
      </c>
      <c r="M53" s="64">
        <f t="shared" si="5"/>
        <v>6432.72</v>
      </c>
      <c r="S53" s="73"/>
    </row>
    <row r="54" spans="1:19" s="72" customFormat="1" ht="15.75" x14ac:dyDescent="0.25">
      <c r="C54" s="61" t="s">
        <v>13</v>
      </c>
      <c r="D54" s="62" t="s">
        <v>13</v>
      </c>
      <c r="E54" s="63" t="s">
        <v>13</v>
      </c>
      <c r="F54" s="62" t="s">
        <v>13</v>
      </c>
      <c r="G54" s="64" t="s">
        <v>13</v>
      </c>
      <c r="I54" s="61" t="s">
        <v>13</v>
      </c>
      <c r="J54" s="62" t="s">
        <v>13</v>
      </c>
      <c r="K54" s="63" t="s">
        <v>13</v>
      </c>
      <c r="L54" s="62" t="s">
        <v>13</v>
      </c>
      <c r="M54" s="64" t="s">
        <v>13</v>
      </c>
      <c r="S54" s="73"/>
    </row>
    <row r="55" spans="1:19" s="72" customFormat="1" ht="15.75" x14ac:dyDescent="0.25">
      <c r="A55" s="72">
        <v>19</v>
      </c>
      <c r="C55" s="61">
        <v>2607.77</v>
      </c>
      <c r="D55" s="62">
        <v>35</v>
      </c>
      <c r="E55" s="63">
        <v>35</v>
      </c>
      <c r="F55" s="62">
        <v>65</v>
      </c>
      <c r="G55" s="64">
        <f>SUM(C55:F55)</f>
        <v>2742.77</v>
      </c>
      <c r="H55" s="72">
        <v>19</v>
      </c>
      <c r="I55" s="61">
        <f>'20-21 tuition '!M28</f>
        <v>6906.4000000000005</v>
      </c>
      <c r="J55" s="62">
        <v>35</v>
      </c>
      <c r="K55" s="63">
        <v>35</v>
      </c>
      <c r="L55" s="62">
        <v>65</v>
      </c>
      <c r="M55" s="64">
        <f>SUM(I55:L55)</f>
        <v>7041.4000000000005</v>
      </c>
      <c r="S55" s="73"/>
    </row>
    <row r="56" spans="1:19" s="72" customFormat="1" ht="15.75" x14ac:dyDescent="0.25">
      <c r="A56" s="72">
        <v>20</v>
      </c>
      <c r="C56" s="61">
        <f>'20-21 tuition '!H29</f>
        <v>2897.1199999999994</v>
      </c>
      <c r="D56" s="62">
        <v>35</v>
      </c>
      <c r="E56" s="63">
        <v>35</v>
      </c>
      <c r="F56" s="62">
        <v>65</v>
      </c>
      <c r="G56" s="64">
        <f>SUM(C56:F56)</f>
        <v>3032.1199999999994</v>
      </c>
      <c r="H56" s="72">
        <v>20</v>
      </c>
      <c r="I56" s="61">
        <f>'20-21 tuition '!M29</f>
        <v>7515.08</v>
      </c>
      <c r="J56" s="62">
        <v>35</v>
      </c>
      <c r="K56" s="63">
        <v>35</v>
      </c>
      <c r="L56" s="62">
        <v>65</v>
      </c>
      <c r="M56" s="64">
        <f>SUM(I56:L56)</f>
        <v>7650.08</v>
      </c>
      <c r="S56" s="73"/>
    </row>
    <row r="57" spans="1:19" s="72" customFormat="1" ht="15.75" x14ac:dyDescent="0.25">
      <c r="A57" s="72">
        <v>21</v>
      </c>
      <c r="C57" s="61">
        <f>'20-21 tuition '!H30</f>
        <v>3120.9699999999993</v>
      </c>
      <c r="D57" s="62">
        <v>35</v>
      </c>
      <c r="E57" s="63">
        <v>35</v>
      </c>
      <c r="F57" s="62">
        <v>65</v>
      </c>
      <c r="G57" s="64">
        <f>SUM(C57:F57)</f>
        <v>3255.9699999999993</v>
      </c>
      <c r="H57" s="72">
        <v>21</v>
      </c>
      <c r="I57" s="61">
        <f>'20-21 tuition '!M30</f>
        <v>8123.76</v>
      </c>
      <c r="J57" s="62">
        <v>35</v>
      </c>
      <c r="K57" s="63">
        <v>35</v>
      </c>
      <c r="L57" s="62">
        <v>65</v>
      </c>
      <c r="M57" s="64">
        <f>SUM(I57:L57)</f>
        <v>8258.76</v>
      </c>
      <c r="S57" s="73"/>
    </row>
    <row r="58" spans="1:19" s="72" customFormat="1" ht="15.75" x14ac:dyDescent="0.25">
      <c r="A58" s="72">
        <v>22</v>
      </c>
      <c r="C58" s="68">
        <f>'20-21 tuition '!H31</f>
        <v>3344.8199999999997</v>
      </c>
      <c r="D58" s="69">
        <v>35</v>
      </c>
      <c r="E58" s="70">
        <v>35</v>
      </c>
      <c r="F58" s="62">
        <v>65</v>
      </c>
      <c r="G58" s="71">
        <f>SUM(C58:F58)</f>
        <v>3479.8199999999997</v>
      </c>
      <c r="H58" s="72">
        <v>22</v>
      </c>
      <c r="I58" s="68">
        <f>'20-21 tuition '!M31</f>
        <v>8732.44</v>
      </c>
      <c r="J58" s="69">
        <v>35</v>
      </c>
      <c r="K58" s="70">
        <v>35</v>
      </c>
      <c r="L58" s="62">
        <v>65</v>
      </c>
      <c r="M58" s="71">
        <f>SUM(I58:L58)</f>
        <v>8867.44</v>
      </c>
      <c r="S58" s="73"/>
    </row>
    <row r="60" spans="1:19" ht="22.5" x14ac:dyDescent="0.3">
      <c r="C60" s="76" t="s">
        <v>21</v>
      </c>
    </row>
  </sheetData>
  <mergeCells count="3">
    <mergeCell ref="C33:G33"/>
    <mergeCell ref="I33:M33"/>
    <mergeCell ref="G4:K4"/>
  </mergeCells>
  <phoneticPr fontId="0" type="noConversion"/>
  <pageMargins left="0.25" right="0" top="0.5" bottom="0.5" header="0.5" footer="0.5"/>
  <pageSetup scale="74" orientation="portrait" r:id="rId1"/>
  <headerFooter alignWithMargins="0">
    <oddFooter>&amp;C&amp;P&amp;R5/2017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0"/>
  <sheetViews>
    <sheetView workbookViewId="0">
      <selection activeCell="E5" sqref="E5"/>
    </sheetView>
  </sheetViews>
  <sheetFormatPr defaultRowHeight="12.75" x14ac:dyDescent="0.2"/>
  <cols>
    <col min="1" max="1" width="6.85546875" customWidth="1"/>
    <col min="2" max="2" width="1.85546875" customWidth="1"/>
    <col min="3" max="3" width="13.28515625" customWidth="1"/>
    <col min="4" max="4" width="11" customWidth="1"/>
    <col min="5" max="6" width="10.7109375" customWidth="1"/>
    <col min="7" max="7" width="13" style="29" customWidth="1"/>
    <col min="8" max="8" width="10.42578125" customWidth="1"/>
    <col min="9" max="9" width="13.28515625" customWidth="1"/>
    <col min="10" max="10" width="10.7109375" customWidth="1"/>
    <col min="11" max="11" width="13.140625" customWidth="1"/>
    <col min="12" max="12" width="10.85546875" customWidth="1"/>
    <col min="13" max="13" width="13.5703125" style="29" customWidth="1"/>
    <col min="14" max="14" width="1.7109375" customWidth="1"/>
    <col min="15" max="15" width="12.28515625" customWidth="1"/>
    <col min="19" max="19" width="11.85546875" style="29" customWidth="1"/>
  </cols>
  <sheetData>
    <row r="1" spans="1:19" s="77" customFormat="1" ht="23.25" x14ac:dyDescent="0.35">
      <c r="A1" s="76" t="s">
        <v>28</v>
      </c>
      <c r="B1" s="76"/>
      <c r="G1" s="76" t="s">
        <v>61</v>
      </c>
      <c r="M1" s="78"/>
      <c r="S1" s="78"/>
    </row>
    <row r="2" spans="1:19" ht="18.75" x14ac:dyDescent="0.3">
      <c r="A2" s="50" t="s">
        <v>24</v>
      </c>
      <c r="B2" s="50"/>
    </row>
    <row r="3" spans="1:19" ht="6" customHeight="1" x14ac:dyDescent="0.3">
      <c r="B3" s="50"/>
    </row>
    <row r="4" spans="1:19" ht="24" customHeight="1" x14ac:dyDescent="0.3">
      <c r="A4" s="50"/>
      <c r="B4" s="50"/>
      <c r="E4" s="50"/>
      <c r="F4" s="50"/>
      <c r="G4" s="248" t="s">
        <v>73</v>
      </c>
      <c r="H4" s="251"/>
      <c r="I4" s="251"/>
      <c r="J4" s="251"/>
      <c r="K4" s="252"/>
    </row>
    <row r="5" spans="1:19" ht="45.75" x14ac:dyDescent="0.25">
      <c r="E5" s="51"/>
      <c r="F5" s="51"/>
      <c r="G5" s="58" t="s">
        <v>19</v>
      </c>
      <c r="H5" s="59" t="s">
        <v>25</v>
      </c>
      <c r="I5" s="59" t="s">
        <v>26</v>
      </c>
      <c r="J5" s="59" t="s">
        <v>29</v>
      </c>
      <c r="K5" s="60" t="s">
        <v>20</v>
      </c>
    </row>
    <row r="6" spans="1:19" s="48" customFormat="1" ht="32.25" customHeight="1" x14ac:dyDescent="0.25">
      <c r="F6" s="11">
        <v>1</v>
      </c>
      <c r="G6" s="61">
        <f>'20-21 tuition '!B8</f>
        <v>220.51</v>
      </c>
      <c r="H6" s="62">
        <v>3.5</v>
      </c>
      <c r="I6" s="63">
        <v>3.5</v>
      </c>
      <c r="J6" s="62">
        <v>7.75</v>
      </c>
      <c r="K6" s="64">
        <f t="shared" ref="K6:K15" si="0">SUM(G6:J6)</f>
        <v>235.26</v>
      </c>
    </row>
    <row r="7" spans="1:19" ht="15.75" x14ac:dyDescent="0.25">
      <c r="F7" s="11">
        <v>2</v>
      </c>
      <c r="G7" s="61">
        <f>SUM(G6*2)</f>
        <v>441.02</v>
      </c>
      <c r="H7" s="62">
        <f>H6*2</f>
        <v>7</v>
      </c>
      <c r="I7" s="63">
        <f>I6*2</f>
        <v>7</v>
      </c>
      <c r="J7" s="62">
        <f>J6*2</f>
        <v>15.5</v>
      </c>
      <c r="K7" s="64">
        <f t="shared" si="0"/>
        <v>470.52</v>
      </c>
    </row>
    <row r="8" spans="1:19" ht="15.75" x14ac:dyDescent="0.25">
      <c r="F8" s="11">
        <v>3</v>
      </c>
      <c r="G8" s="61">
        <f>SUM(G6*3)</f>
        <v>661.53</v>
      </c>
      <c r="H8" s="62">
        <f>H6*3</f>
        <v>10.5</v>
      </c>
      <c r="I8" s="63">
        <f>I6*3</f>
        <v>10.5</v>
      </c>
      <c r="J8" s="62">
        <f>J6*3</f>
        <v>23.25</v>
      </c>
      <c r="K8" s="64">
        <f t="shared" si="0"/>
        <v>705.78</v>
      </c>
    </row>
    <row r="9" spans="1:19" ht="15.75" x14ac:dyDescent="0.25">
      <c r="F9" s="11">
        <v>4</v>
      </c>
      <c r="G9" s="61">
        <f>SUM(G6*4)</f>
        <v>882.04</v>
      </c>
      <c r="H9" s="62">
        <f>H6*4</f>
        <v>14</v>
      </c>
      <c r="I9" s="63">
        <f>I6*4</f>
        <v>14</v>
      </c>
      <c r="J9" s="62">
        <f>J6*4</f>
        <v>31</v>
      </c>
      <c r="K9" s="64">
        <f t="shared" si="0"/>
        <v>941.04</v>
      </c>
    </row>
    <row r="10" spans="1:19" ht="15.75" x14ac:dyDescent="0.25">
      <c r="F10" s="11">
        <v>5</v>
      </c>
      <c r="G10" s="61">
        <f>SUM(G6*5)</f>
        <v>1102.55</v>
      </c>
      <c r="H10" s="65">
        <f>H6*5</f>
        <v>17.5</v>
      </c>
      <c r="I10" s="63">
        <f>I6*5</f>
        <v>17.5</v>
      </c>
      <c r="J10" s="65">
        <f>J6*5</f>
        <v>38.75</v>
      </c>
      <c r="K10" s="64">
        <f t="shared" si="0"/>
        <v>1176.3</v>
      </c>
    </row>
    <row r="11" spans="1:19" ht="15.75" x14ac:dyDescent="0.25">
      <c r="F11" s="11">
        <v>6</v>
      </c>
      <c r="G11" s="61">
        <f>SUM(G6*6)</f>
        <v>1323.06</v>
      </c>
      <c r="H11" s="65">
        <f>H6*6</f>
        <v>21</v>
      </c>
      <c r="I11" s="63">
        <f>I6*6</f>
        <v>21</v>
      </c>
      <c r="J11" s="65">
        <f>J6*6</f>
        <v>46.5</v>
      </c>
      <c r="K11" s="64">
        <f t="shared" si="0"/>
        <v>1411.56</v>
      </c>
    </row>
    <row r="12" spans="1:19" ht="15.75" x14ac:dyDescent="0.25">
      <c r="F12" s="11">
        <v>7</v>
      </c>
      <c r="G12" s="61">
        <f>SUM(G6*7)</f>
        <v>1543.57</v>
      </c>
      <c r="H12" s="65">
        <f>H6*7</f>
        <v>24.5</v>
      </c>
      <c r="I12" s="63">
        <f>I6*7</f>
        <v>24.5</v>
      </c>
      <c r="J12" s="65">
        <f>J6*7</f>
        <v>54.25</v>
      </c>
      <c r="K12" s="64">
        <f t="shared" si="0"/>
        <v>1646.82</v>
      </c>
    </row>
    <row r="13" spans="1:19" ht="15.75" x14ac:dyDescent="0.25">
      <c r="F13" s="11">
        <v>8</v>
      </c>
      <c r="G13" s="61">
        <f>SUM(G6*8)</f>
        <v>1764.08</v>
      </c>
      <c r="H13" s="65">
        <f>H6*8</f>
        <v>28</v>
      </c>
      <c r="I13" s="63">
        <f>I6*8</f>
        <v>28</v>
      </c>
      <c r="J13" s="65">
        <f>J6*8</f>
        <v>62</v>
      </c>
      <c r="K13" s="64">
        <f t="shared" si="0"/>
        <v>1882.08</v>
      </c>
    </row>
    <row r="14" spans="1:19" ht="15.75" x14ac:dyDescent="0.25">
      <c r="F14" s="11">
        <v>9</v>
      </c>
      <c r="G14" s="61">
        <f>SUM(G6*9)</f>
        <v>1984.59</v>
      </c>
      <c r="H14" s="62">
        <f>H6*9</f>
        <v>31.5</v>
      </c>
      <c r="I14" s="63">
        <f>I6*9</f>
        <v>31.5</v>
      </c>
      <c r="J14" s="62">
        <f>J6*9</f>
        <v>69.75</v>
      </c>
      <c r="K14" s="64">
        <f t="shared" si="0"/>
        <v>2117.34</v>
      </c>
    </row>
    <row r="15" spans="1:19" ht="15.75" x14ac:dyDescent="0.25">
      <c r="F15" s="11">
        <v>10</v>
      </c>
      <c r="G15" s="61">
        <f>SUM(G6*10)</f>
        <v>2205.1</v>
      </c>
      <c r="H15" s="62">
        <f>H6*10</f>
        <v>35</v>
      </c>
      <c r="I15" s="63">
        <f>I6*10</f>
        <v>35</v>
      </c>
      <c r="J15" s="62">
        <f>J6*10</f>
        <v>77.5</v>
      </c>
      <c r="K15" s="64">
        <f t="shared" si="0"/>
        <v>2352.6</v>
      </c>
    </row>
    <row r="16" spans="1:19" ht="15.75" x14ac:dyDescent="0.25">
      <c r="F16" s="11"/>
      <c r="G16" s="66"/>
      <c r="H16" s="67"/>
      <c r="I16" s="67"/>
      <c r="J16" s="67"/>
      <c r="K16" s="64" t="s">
        <v>13</v>
      </c>
    </row>
    <row r="17" spans="6:11" ht="15.75" x14ac:dyDescent="0.25">
      <c r="F17" s="11">
        <v>11</v>
      </c>
      <c r="G17" s="61">
        <f>'20-21 tuition '!B19</f>
        <v>2216.14</v>
      </c>
      <c r="H17" s="62">
        <v>35</v>
      </c>
      <c r="I17" s="63">
        <v>35</v>
      </c>
      <c r="J17" s="91">
        <v>85.25</v>
      </c>
      <c r="K17" s="64">
        <f t="shared" ref="K17:K24" si="1">SUM(G17:J17)</f>
        <v>2371.39</v>
      </c>
    </row>
    <row r="18" spans="6:11" ht="15.75" x14ac:dyDescent="0.25">
      <c r="F18" s="11">
        <v>12</v>
      </c>
      <c r="G18" s="61">
        <f>'20-21 tuition '!B20</f>
        <v>2227.1799999999998</v>
      </c>
      <c r="H18" s="62">
        <v>35</v>
      </c>
      <c r="I18" s="63">
        <v>35</v>
      </c>
      <c r="J18" s="91">
        <v>93</v>
      </c>
      <c r="K18" s="64">
        <f>SUM(G18:J18)</f>
        <v>2390.1799999999998</v>
      </c>
    </row>
    <row r="19" spans="6:11" ht="15.75" x14ac:dyDescent="0.25">
      <c r="F19" s="11">
        <v>13</v>
      </c>
      <c r="G19" s="61">
        <f>'20-21 tuition '!B21</f>
        <v>2238.2199999999998</v>
      </c>
      <c r="H19" s="62">
        <v>35</v>
      </c>
      <c r="I19" s="63">
        <v>35</v>
      </c>
      <c r="J19" s="91">
        <v>100.75</v>
      </c>
      <c r="K19" s="64">
        <f t="shared" si="1"/>
        <v>2408.9699999999998</v>
      </c>
    </row>
    <row r="20" spans="6:11" ht="15.75" x14ac:dyDescent="0.25">
      <c r="F20" s="11">
        <v>14</v>
      </c>
      <c r="G20" s="61">
        <f>'20-21 tuition '!B22</f>
        <v>2249.2599999999998</v>
      </c>
      <c r="H20" s="62">
        <v>35</v>
      </c>
      <c r="I20" s="63">
        <v>35</v>
      </c>
      <c r="J20" s="91">
        <v>108.5</v>
      </c>
      <c r="K20" s="64">
        <f t="shared" si="1"/>
        <v>2427.7599999999998</v>
      </c>
    </row>
    <row r="21" spans="6:11" ht="15.75" x14ac:dyDescent="0.25">
      <c r="F21" s="11">
        <v>15</v>
      </c>
      <c r="G21" s="61">
        <f>'20-21 tuition '!B23</f>
        <v>2260.2999999999997</v>
      </c>
      <c r="H21" s="62">
        <v>35</v>
      </c>
      <c r="I21" s="63">
        <v>35</v>
      </c>
      <c r="J21" s="92">
        <v>116.25</v>
      </c>
      <c r="K21" s="64">
        <f t="shared" si="1"/>
        <v>2446.5499999999997</v>
      </c>
    </row>
    <row r="22" spans="6:11" ht="15.75" x14ac:dyDescent="0.25">
      <c r="F22" s="11">
        <v>16</v>
      </c>
      <c r="G22" s="61">
        <f>'20-21 tuition '!B24</f>
        <v>2271.3399999999997</v>
      </c>
      <c r="H22" s="62">
        <v>35</v>
      </c>
      <c r="I22" s="63">
        <v>35</v>
      </c>
      <c r="J22" s="92">
        <v>124</v>
      </c>
      <c r="K22" s="64">
        <f t="shared" si="1"/>
        <v>2465.3399999999997</v>
      </c>
    </row>
    <row r="23" spans="6:11" ht="15.75" x14ac:dyDescent="0.25">
      <c r="F23" s="11">
        <v>17</v>
      </c>
      <c r="G23" s="61">
        <f>'20-21 tuition '!B25</f>
        <v>2282.38</v>
      </c>
      <c r="H23" s="62">
        <v>35</v>
      </c>
      <c r="I23" s="63">
        <v>35</v>
      </c>
      <c r="J23" s="92">
        <v>131.75</v>
      </c>
      <c r="K23" s="64">
        <f t="shared" si="1"/>
        <v>2484.13</v>
      </c>
    </row>
    <row r="24" spans="6:11" ht="15.75" x14ac:dyDescent="0.25">
      <c r="F24" s="11">
        <v>18</v>
      </c>
      <c r="G24" s="61">
        <f>'20-21 tuition '!B26</f>
        <v>2293.42</v>
      </c>
      <c r="H24" s="62">
        <v>35</v>
      </c>
      <c r="I24" s="63">
        <v>35</v>
      </c>
      <c r="J24" s="92">
        <v>139.5</v>
      </c>
      <c r="K24" s="64">
        <f t="shared" si="1"/>
        <v>2502.92</v>
      </c>
    </row>
    <row r="25" spans="6:11" ht="15.75" x14ac:dyDescent="0.25">
      <c r="F25" s="11"/>
      <c r="G25" s="61" t="s">
        <v>13</v>
      </c>
      <c r="H25" s="62" t="s">
        <v>13</v>
      </c>
      <c r="I25" s="63" t="s">
        <v>13</v>
      </c>
      <c r="J25" s="91"/>
      <c r="K25" s="64" t="s">
        <v>13</v>
      </c>
    </row>
    <row r="26" spans="6:11" ht="15.75" x14ac:dyDescent="0.25">
      <c r="F26" s="11">
        <v>19</v>
      </c>
      <c r="G26" s="61">
        <f>'20-21 tuition '!B28</f>
        <v>2502.31</v>
      </c>
      <c r="H26" s="62">
        <v>35</v>
      </c>
      <c r="I26" s="63">
        <v>35</v>
      </c>
      <c r="J26" s="91">
        <v>147.25</v>
      </c>
      <c r="K26" s="64">
        <f>SUM(G26:J26)</f>
        <v>2719.56</v>
      </c>
    </row>
    <row r="27" spans="6:11" ht="15.75" x14ac:dyDescent="0.25">
      <c r="F27" s="11">
        <v>20</v>
      </c>
      <c r="G27" s="61">
        <f>'20-21 tuition '!B29</f>
        <v>2711.2</v>
      </c>
      <c r="H27" s="62">
        <v>35</v>
      </c>
      <c r="I27" s="63">
        <v>35</v>
      </c>
      <c r="J27" s="62">
        <v>155</v>
      </c>
      <c r="K27" s="64">
        <f>SUM(G27:J27)</f>
        <v>2936.2</v>
      </c>
    </row>
    <row r="28" spans="6:11" ht="15.75" x14ac:dyDescent="0.25">
      <c r="F28" s="11">
        <v>21</v>
      </c>
      <c r="G28" s="61">
        <f>'20-21 tuition '!B30</f>
        <v>2920.09</v>
      </c>
      <c r="H28" s="62">
        <v>35</v>
      </c>
      <c r="I28" s="63">
        <v>35</v>
      </c>
      <c r="J28" s="62">
        <v>162.75</v>
      </c>
      <c r="K28" s="64">
        <f>SUM(G28:J28)</f>
        <v>3152.84</v>
      </c>
    </row>
    <row r="29" spans="6:11" ht="15.75" x14ac:dyDescent="0.25">
      <c r="F29" s="11">
        <v>22</v>
      </c>
      <c r="G29" s="68">
        <f>'20-21 tuition '!B31</f>
        <v>3128.98</v>
      </c>
      <c r="H29" s="69">
        <v>35</v>
      </c>
      <c r="I29" s="70">
        <v>35</v>
      </c>
      <c r="J29" s="69">
        <v>170.5</v>
      </c>
      <c r="K29" s="71">
        <f>SUM(G29:J29)</f>
        <v>3369.48</v>
      </c>
    </row>
    <row r="30" spans="6:11" ht="10.15" customHeight="1" x14ac:dyDescent="0.2">
      <c r="H30" s="49"/>
    </row>
    <row r="31" spans="6:11" ht="7.5" customHeight="1" x14ac:dyDescent="0.2"/>
    <row r="32" spans="6:11" ht="12" customHeight="1" x14ac:dyDescent="0.2"/>
    <row r="33" spans="1:19" s="74" customFormat="1" ht="30" customHeight="1" x14ac:dyDescent="0.25">
      <c r="C33" s="245" t="s">
        <v>76</v>
      </c>
      <c r="D33" s="246"/>
      <c r="E33" s="246"/>
      <c r="F33" s="246"/>
      <c r="G33" s="247"/>
      <c r="I33" s="245" t="s">
        <v>75</v>
      </c>
      <c r="J33" s="246"/>
      <c r="K33" s="246"/>
      <c r="L33" s="246"/>
      <c r="M33" s="247"/>
      <c r="S33" s="75"/>
    </row>
    <row r="34" spans="1:19" ht="25.5" x14ac:dyDescent="0.2">
      <c r="C34" s="55" t="s">
        <v>23</v>
      </c>
      <c r="D34" s="56" t="s">
        <v>25</v>
      </c>
      <c r="E34" s="56" t="s">
        <v>26</v>
      </c>
      <c r="F34" s="56" t="s">
        <v>29</v>
      </c>
      <c r="G34" s="57" t="s">
        <v>23</v>
      </c>
      <c r="H34" s="48"/>
      <c r="I34" s="55" t="s">
        <v>22</v>
      </c>
      <c r="J34" s="56" t="s">
        <v>35</v>
      </c>
      <c r="K34" s="56" t="s">
        <v>26</v>
      </c>
      <c r="L34" s="56" t="s">
        <v>29</v>
      </c>
      <c r="M34" s="57" t="s">
        <v>22</v>
      </c>
    </row>
    <row r="35" spans="1:19" s="72" customFormat="1" ht="15.75" x14ac:dyDescent="0.25">
      <c r="A35" s="72">
        <v>1</v>
      </c>
      <c r="C35" s="61">
        <f>'20-21 tuition '!H8</f>
        <v>235.47</v>
      </c>
      <c r="D35" s="62">
        <v>3.5</v>
      </c>
      <c r="E35" s="63">
        <v>3.5</v>
      </c>
      <c r="F35" s="62">
        <v>7.75</v>
      </c>
      <c r="G35" s="64">
        <f t="shared" ref="G35:G44" si="2">SUM(C35:F35)</f>
        <v>250.22</v>
      </c>
      <c r="H35" s="72">
        <v>1</v>
      </c>
      <c r="I35" s="61">
        <f>'20-21 tuition '!M8</f>
        <v>620.29999999999995</v>
      </c>
      <c r="J35" s="62">
        <v>3.5</v>
      </c>
      <c r="K35" s="63">
        <v>3.5</v>
      </c>
      <c r="L35" s="62">
        <v>7.75</v>
      </c>
      <c r="M35" s="64">
        <f t="shared" ref="M35:M44" si="3">SUM(I35:L35)</f>
        <v>635.04999999999995</v>
      </c>
      <c r="S35" s="73"/>
    </row>
    <row r="36" spans="1:19" s="72" customFormat="1" ht="15.75" x14ac:dyDescent="0.25">
      <c r="A36" s="72">
        <v>2</v>
      </c>
      <c r="C36" s="61">
        <f>SUM(C35*2)</f>
        <v>470.94</v>
      </c>
      <c r="D36" s="62">
        <f>D35*2</f>
        <v>7</v>
      </c>
      <c r="E36" s="63">
        <f>E35*2</f>
        <v>7</v>
      </c>
      <c r="F36" s="62">
        <f>F35*2</f>
        <v>15.5</v>
      </c>
      <c r="G36" s="64">
        <f t="shared" si="2"/>
        <v>500.44</v>
      </c>
      <c r="H36" s="72">
        <v>2</v>
      </c>
      <c r="I36" s="61">
        <f>I35*2</f>
        <v>1240.5999999999999</v>
      </c>
      <c r="J36" s="62">
        <f>J35*2</f>
        <v>7</v>
      </c>
      <c r="K36" s="63">
        <f>K35*2</f>
        <v>7</v>
      </c>
      <c r="L36" s="62">
        <f>L35*2</f>
        <v>15.5</v>
      </c>
      <c r="M36" s="64">
        <f t="shared" si="3"/>
        <v>1270.0999999999999</v>
      </c>
      <c r="S36" s="73"/>
    </row>
    <row r="37" spans="1:19" s="72" customFormat="1" ht="15.75" x14ac:dyDescent="0.25">
      <c r="A37" s="72">
        <v>3</v>
      </c>
      <c r="C37" s="61">
        <f>SUM(C35*3)</f>
        <v>706.41</v>
      </c>
      <c r="D37" s="62">
        <f>D35*3</f>
        <v>10.5</v>
      </c>
      <c r="E37" s="63">
        <f>E35*3</f>
        <v>10.5</v>
      </c>
      <c r="F37" s="62">
        <f>F35*3</f>
        <v>23.25</v>
      </c>
      <c r="G37" s="64">
        <f t="shared" si="2"/>
        <v>750.66</v>
      </c>
      <c r="H37" s="72">
        <v>3</v>
      </c>
      <c r="I37" s="61">
        <f>I35*3</f>
        <v>1860.8999999999999</v>
      </c>
      <c r="J37" s="62">
        <f>J35*3</f>
        <v>10.5</v>
      </c>
      <c r="K37" s="63">
        <f>K35*3</f>
        <v>10.5</v>
      </c>
      <c r="L37" s="62">
        <f>L35*3</f>
        <v>23.25</v>
      </c>
      <c r="M37" s="64">
        <f t="shared" si="3"/>
        <v>1905.1499999999999</v>
      </c>
      <c r="S37" s="73"/>
    </row>
    <row r="38" spans="1:19" s="72" customFormat="1" ht="15.75" x14ac:dyDescent="0.25">
      <c r="A38" s="72">
        <v>4</v>
      </c>
      <c r="C38" s="61">
        <f>SUM(C35*4)</f>
        <v>941.88</v>
      </c>
      <c r="D38" s="62">
        <f>D35*4</f>
        <v>14</v>
      </c>
      <c r="E38" s="63">
        <f>E35*4</f>
        <v>14</v>
      </c>
      <c r="F38" s="62">
        <f>F35*4</f>
        <v>31</v>
      </c>
      <c r="G38" s="64">
        <f t="shared" si="2"/>
        <v>1000.88</v>
      </c>
      <c r="H38" s="72">
        <v>4</v>
      </c>
      <c r="I38" s="61">
        <f>I35*4</f>
        <v>2481.1999999999998</v>
      </c>
      <c r="J38" s="62">
        <f>J35*4</f>
        <v>14</v>
      </c>
      <c r="K38" s="63">
        <f>K35*4</f>
        <v>14</v>
      </c>
      <c r="L38" s="62">
        <f>L35*4</f>
        <v>31</v>
      </c>
      <c r="M38" s="64">
        <f t="shared" si="3"/>
        <v>2540.1999999999998</v>
      </c>
      <c r="S38" s="73"/>
    </row>
    <row r="39" spans="1:19" s="72" customFormat="1" ht="15.75" x14ac:dyDescent="0.25">
      <c r="A39" s="72">
        <v>5</v>
      </c>
      <c r="C39" s="61">
        <f>SUM(C35*5)</f>
        <v>1177.3499999999999</v>
      </c>
      <c r="D39" s="65">
        <f>D35*5</f>
        <v>17.5</v>
      </c>
      <c r="E39" s="63">
        <f>E35*5</f>
        <v>17.5</v>
      </c>
      <c r="F39" s="65">
        <f>F35*5</f>
        <v>38.75</v>
      </c>
      <c r="G39" s="64">
        <f t="shared" si="2"/>
        <v>1251.0999999999999</v>
      </c>
      <c r="H39" s="72">
        <v>5</v>
      </c>
      <c r="I39" s="61">
        <f>I35*5</f>
        <v>3101.5</v>
      </c>
      <c r="J39" s="65">
        <f>J35*5</f>
        <v>17.5</v>
      </c>
      <c r="K39" s="63">
        <f>K35*5</f>
        <v>17.5</v>
      </c>
      <c r="L39" s="65">
        <f>L35*5</f>
        <v>38.75</v>
      </c>
      <c r="M39" s="64">
        <f t="shared" si="3"/>
        <v>3175.25</v>
      </c>
      <c r="S39" s="73"/>
    </row>
    <row r="40" spans="1:19" s="72" customFormat="1" ht="15.75" x14ac:dyDescent="0.25">
      <c r="A40" s="72">
        <v>6</v>
      </c>
      <c r="C40" s="61">
        <f>SUM(C35*6)</f>
        <v>1412.82</v>
      </c>
      <c r="D40" s="65">
        <f>D35*6</f>
        <v>21</v>
      </c>
      <c r="E40" s="63">
        <f>E35*6</f>
        <v>21</v>
      </c>
      <c r="F40" s="65">
        <f>F35*6</f>
        <v>46.5</v>
      </c>
      <c r="G40" s="64">
        <f t="shared" si="2"/>
        <v>1501.32</v>
      </c>
      <c r="H40" s="72">
        <v>6</v>
      </c>
      <c r="I40" s="61">
        <f>I35*6</f>
        <v>3721.7999999999997</v>
      </c>
      <c r="J40" s="65">
        <f>J35*6</f>
        <v>21</v>
      </c>
      <c r="K40" s="63">
        <f>K35*6</f>
        <v>21</v>
      </c>
      <c r="L40" s="65">
        <f>L35*6</f>
        <v>46.5</v>
      </c>
      <c r="M40" s="64">
        <f t="shared" si="3"/>
        <v>3810.2999999999997</v>
      </c>
      <c r="S40" s="73"/>
    </row>
    <row r="41" spans="1:19" s="72" customFormat="1" ht="15.75" x14ac:dyDescent="0.25">
      <c r="A41" s="72">
        <v>7</v>
      </c>
      <c r="C41" s="61">
        <f>SUM(C35*7)</f>
        <v>1648.29</v>
      </c>
      <c r="D41" s="65">
        <f>D35*7</f>
        <v>24.5</v>
      </c>
      <c r="E41" s="63">
        <f>E35*7</f>
        <v>24.5</v>
      </c>
      <c r="F41" s="65">
        <f>F35*7</f>
        <v>54.25</v>
      </c>
      <c r="G41" s="64">
        <f t="shared" si="2"/>
        <v>1751.54</v>
      </c>
      <c r="H41" s="72">
        <v>7</v>
      </c>
      <c r="I41" s="61">
        <f>I35*7</f>
        <v>4342.0999999999995</v>
      </c>
      <c r="J41" s="65">
        <f>J35*7</f>
        <v>24.5</v>
      </c>
      <c r="K41" s="63">
        <f>K35*7</f>
        <v>24.5</v>
      </c>
      <c r="L41" s="65">
        <f>L35*7</f>
        <v>54.25</v>
      </c>
      <c r="M41" s="64">
        <f t="shared" si="3"/>
        <v>4445.3499999999995</v>
      </c>
      <c r="S41" s="73"/>
    </row>
    <row r="42" spans="1:19" s="72" customFormat="1" ht="15.75" x14ac:dyDescent="0.25">
      <c r="A42" s="72">
        <v>8</v>
      </c>
      <c r="C42" s="61">
        <f>SUM(C35*8)</f>
        <v>1883.76</v>
      </c>
      <c r="D42" s="65">
        <f>D35*8</f>
        <v>28</v>
      </c>
      <c r="E42" s="63">
        <f>E35*8</f>
        <v>28</v>
      </c>
      <c r="F42" s="65">
        <f>F35*8</f>
        <v>62</v>
      </c>
      <c r="G42" s="64">
        <f t="shared" si="2"/>
        <v>2001.76</v>
      </c>
      <c r="H42" s="72">
        <v>8</v>
      </c>
      <c r="I42" s="61">
        <f>I35*8</f>
        <v>4962.3999999999996</v>
      </c>
      <c r="J42" s="65">
        <f>J35*8</f>
        <v>28</v>
      </c>
      <c r="K42" s="63">
        <f>K35*8</f>
        <v>28</v>
      </c>
      <c r="L42" s="65">
        <f>L35*8</f>
        <v>62</v>
      </c>
      <c r="M42" s="64">
        <f t="shared" si="3"/>
        <v>5080.3999999999996</v>
      </c>
      <c r="S42" s="73"/>
    </row>
    <row r="43" spans="1:19" s="72" customFormat="1" ht="15.75" x14ac:dyDescent="0.25">
      <c r="A43" s="72">
        <v>9</v>
      </c>
      <c r="C43" s="61">
        <f>SUM(C35*9)</f>
        <v>2119.23</v>
      </c>
      <c r="D43" s="62">
        <f>D35*9</f>
        <v>31.5</v>
      </c>
      <c r="E43" s="63">
        <f>E35*9</f>
        <v>31.5</v>
      </c>
      <c r="F43" s="62">
        <f>F35*9</f>
        <v>69.75</v>
      </c>
      <c r="G43" s="64">
        <f t="shared" si="2"/>
        <v>2251.98</v>
      </c>
      <c r="H43" s="72">
        <v>9</v>
      </c>
      <c r="I43" s="61">
        <f>I35*9</f>
        <v>5582.7</v>
      </c>
      <c r="J43" s="62">
        <f>J35*9</f>
        <v>31.5</v>
      </c>
      <c r="K43" s="63">
        <f>K35*9</f>
        <v>31.5</v>
      </c>
      <c r="L43" s="62">
        <f>L35*9</f>
        <v>69.75</v>
      </c>
      <c r="M43" s="64">
        <f t="shared" si="3"/>
        <v>5715.45</v>
      </c>
      <c r="S43" s="73"/>
    </row>
    <row r="44" spans="1:19" s="72" customFormat="1" ht="15.75" x14ac:dyDescent="0.25">
      <c r="A44" s="72">
        <v>10</v>
      </c>
      <c r="C44" s="61">
        <f>SUM(C35*10)</f>
        <v>2354.6999999999998</v>
      </c>
      <c r="D44" s="62">
        <f>D35*10</f>
        <v>35</v>
      </c>
      <c r="E44" s="63">
        <f>E35*10</f>
        <v>35</v>
      </c>
      <c r="F44" s="62">
        <f>F35*10</f>
        <v>77.5</v>
      </c>
      <c r="G44" s="64">
        <f t="shared" si="2"/>
        <v>2502.1999999999998</v>
      </c>
      <c r="H44" s="72">
        <v>10</v>
      </c>
      <c r="I44" s="61">
        <f>I35*10</f>
        <v>6203</v>
      </c>
      <c r="J44" s="62">
        <f>J35*10</f>
        <v>35</v>
      </c>
      <c r="K44" s="63">
        <f>K35*10</f>
        <v>35</v>
      </c>
      <c r="L44" s="62">
        <f>L35*10</f>
        <v>77.5</v>
      </c>
      <c r="M44" s="64">
        <f t="shared" si="3"/>
        <v>6350.5</v>
      </c>
      <c r="S44" s="73"/>
    </row>
    <row r="45" spans="1:19" s="72" customFormat="1" ht="15.75" x14ac:dyDescent="0.25">
      <c r="C45" s="66"/>
      <c r="D45" s="67"/>
      <c r="E45" s="67"/>
      <c r="F45" s="67"/>
      <c r="G45" s="64" t="s">
        <v>13</v>
      </c>
      <c r="I45" s="61" t="s">
        <v>13</v>
      </c>
      <c r="J45" s="67"/>
      <c r="K45" s="67"/>
      <c r="L45" s="67"/>
      <c r="M45" s="64" t="s">
        <v>13</v>
      </c>
      <c r="S45" s="73"/>
    </row>
    <row r="46" spans="1:19" s="72" customFormat="1" ht="15.75" x14ac:dyDescent="0.25">
      <c r="A46" s="72">
        <v>11</v>
      </c>
      <c r="C46" s="61">
        <f>'20-21 tuition '!H19</f>
        <v>2366.54</v>
      </c>
      <c r="D46" s="62">
        <v>35</v>
      </c>
      <c r="E46" s="63">
        <v>35</v>
      </c>
      <c r="F46" s="91">
        <v>85.25</v>
      </c>
      <c r="G46" s="64">
        <f t="shared" ref="G46:G53" si="4">SUM(C46:F46)</f>
        <v>2521.79</v>
      </c>
      <c r="H46" s="72">
        <v>11</v>
      </c>
      <c r="I46" s="61">
        <f>'20-21 tuition '!M19</f>
        <v>6214.84</v>
      </c>
      <c r="J46" s="62">
        <v>35</v>
      </c>
      <c r="K46" s="63">
        <v>35</v>
      </c>
      <c r="L46" s="91">
        <v>85.25</v>
      </c>
      <c r="M46" s="64">
        <f>SUM(I46:L46)</f>
        <v>6370.09</v>
      </c>
      <c r="S46" s="73"/>
    </row>
    <row r="47" spans="1:19" s="72" customFormat="1" ht="15.75" x14ac:dyDescent="0.25">
      <c r="A47" s="72">
        <v>12</v>
      </c>
      <c r="C47" s="61">
        <f>'20-21 tuition '!H20</f>
        <v>2378.3799999999997</v>
      </c>
      <c r="D47" s="62">
        <v>35</v>
      </c>
      <c r="E47" s="63">
        <v>35</v>
      </c>
      <c r="F47" s="91">
        <v>93</v>
      </c>
      <c r="G47" s="64">
        <f t="shared" si="4"/>
        <v>2541.3799999999997</v>
      </c>
      <c r="H47" s="72">
        <v>12</v>
      </c>
      <c r="I47" s="61">
        <f>'20-21 tuition '!M20</f>
        <v>6226.68</v>
      </c>
      <c r="J47" s="62">
        <v>35</v>
      </c>
      <c r="K47" s="63">
        <v>35</v>
      </c>
      <c r="L47" s="91">
        <v>93</v>
      </c>
      <c r="M47" s="64">
        <f t="shared" ref="M47:M53" si="5">SUM(I47:L47)</f>
        <v>6389.68</v>
      </c>
      <c r="S47" s="73"/>
    </row>
    <row r="48" spans="1:19" s="72" customFormat="1" ht="15.75" x14ac:dyDescent="0.25">
      <c r="A48" s="72">
        <v>13</v>
      </c>
      <c r="C48" s="61">
        <f>'20-21 tuition '!H21</f>
        <v>2390.2199999999998</v>
      </c>
      <c r="D48" s="62">
        <v>35</v>
      </c>
      <c r="E48" s="63">
        <v>35</v>
      </c>
      <c r="F48" s="91">
        <v>100.75</v>
      </c>
      <c r="G48" s="64">
        <f t="shared" si="4"/>
        <v>2560.9699999999998</v>
      </c>
      <c r="H48" s="72">
        <v>13</v>
      </c>
      <c r="I48" s="61">
        <f>'20-21 tuition '!M21</f>
        <v>6238.52</v>
      </c>
      <c r="J48" s="62">
        <v>35</v>
      </c>
      <c r="K48" s="63">
        <v>35</v>
      </c>
      <c r="L48" s="91">
        <v>100.75</v>
      </c>
      <c r="M48" s="64">
        <f t="shared" si="5"/>
        <v>6409.27</v>
      </c>
      <c r="S48" s="73"/>
    </row>
    <row r="49" spans="1:19" s="72" customFormat="1" ht="15.75" x14ac:dyDescent="0.25">
      <c r="A49" s="72">
        <v>14</v>
      </c>
      <c r="C49" s="61">
        <f>'20-21 tuition '!H22</f>
        <v>2402.06</v>
      </c>
      <c r="D49" s="62">
        <v>35</v>
      </c>
      <c r="E49" s="63">
        <v>35</v>
      </c>
      <c r="F49" s="91">
        <v>108.5</v>
      </c>
      <c r="G49" s="64">
        <f t="shared" si="4"/>
        <v>2580.56</v>
      </c>
      <c r="H49" s="72">
        <v>14</v>
      </c>
      <c r="I49" s="61">
        <f>'20-21 tuition '!M22</f>
        <v>6250.36</v>
      </c>
      <c r="J49" s="62">
        <v>35</v>
      </c>
      <c r="K49" s="63">
        <v>35</v>
      </c>
      <c r="L49" s="91">
        <v>108.5</v>
      </c>
      <c r="M49" s="64">
        <f t="shared" si="5"/>
        <v>6428.86</v>
      </c>
      <c r="S49" s="73"/>
    </row>
    <row r="50" spans="1:19" s="72" customFormat="1" ht="15.75" x14ac:dyDescent="0.25">
      <c r="A50" s="72">
        <v>15</v>
      </c>
      <c r="C50" s="61">
        <f>'20-21 tuition '!H23</f>
        <v>2413.8999999999996</v>
      </c>
      <c r="D50" s="62">
        <v>35</v>
      </c>
      <c r="E50" s="63">
        <v>35</v>
      </c>
      <c r="F50" s="92">
        <v>116.25</v>
      </c>
      <c r="G50" s="64">
        <f t="shared" si="4"/>
        <v>2600.1499999999996</v>
      </c>
      <c r="H50" s="72">
        <v>15</v>
      </c>
      <c r="I50" s="61">
        <f>'20-21 tuition '!M23</f>
        <v>6262.2</v>
      </c>
      <c r="J50" s="62">
        <v>35</v>
      </c>
      <c r="K50" s="63">
        <v>35</v>
      </c>
      <c r="L50" s="92">
        <v>116.25</v>
      </c>
      <c r="M50" s="64">
        <f t="shared" si="5"/>
        <v>6448.45</v>
      </c>
      <c r="S50" s="73"/>
    </row>
    <row r="51" spans="1:19" s="72" customFormat="1" ht="15.75" x14ac:dyDescent="0.25">
      <c r="A51" s="72">
        <v>16</v>
      </c>
      <c r="C51" s="61">
        <f>'20-21 tuition '!H24</f>
        <v>2425.7399999999998</v>
      </c>
      <c r="D51" s="62">
        <v>35</v>
      </c>
      <c r="E51" s="63">
        <v>35</v>
      </c>
      <c r="F51" s="92">
        <v>124</v>
      </c>
      <c r="G51" s="64">
        <f t="shared" si="4"/>
        <v>2619.7399999999998</v>
      </c>
      <c r="H51" s="72">
        <v>16</v>
      </c>
      <c r="I51" s="61">
        <f>'20-21 tuition '!M24</f>
        <v>6274.04</v>
      </c>
      <c r="J51" s="62">
        <v>35</v>
      </c>
      <c r="K51" s="63">
        <v>35</v>
      </c>
      <c r="L51" s="92">
        <v>124</v>
      </c>
      <c r="M51" s="64">
        <f t="shared" si="5"/>
        <v>6468.04</v>
      </c>
      <c r="S51" s="73"/>
    </row>
    <row r="52" spans="1:19" s="72" customFormat="1" ht="15.75" x14ac:dyDescent="0.25">
      <c r="A52" s="72">
        <v>17</v>
      </c>
      <c r="C52" s="61">
        <f>'20-21 tuition '!H25</f>
        <v>2437.58</v>
      </c>
      <c r="D52" s="62">
        <v>35</v>
      </c>
      <c r="E52" s="63">
        <v>35</v>
      </c>
      <c r="F52" s="92">
        <v>131.75</v>
      </c>
      <c r="G52" s="64">
        <f t="shared" si="4"/>
        <v>2639.33</v>
      </c>
      <c r="H52" s="72">
        <v>17</v>
      </c>
      <c r="I52" s="61">
        <f>'20-21 tuition '!M25</f>
        <v>6285.88</v>
      </c>
      <c r="J52" s="62">
        <v>35</v>
      </c>
      <c r="K52" s="63">
        <v>35</v>
      </c>
      <c r="L52" s="92">
        <v>131.75</v>
      </c>
      <c r="M52" s="64">
        <f t="shared" si="5"/>
        <v>6487.63</v>
      </c>
      <c r="S52" s="73"/>
    </row>
    <row r="53" spans="1:19" s="72" customFormat="1" ht="15.75" x14ac:dyDescent="0.25">
      <c r="A53" s="72">
        <v>18</v>
      </c>
      <c r="C53" s="61">
        <f>'20-21 tuition '!H26</f>
        <v>2449.4199999999996</v>
      </c>
      <c r="D53" s="62">
        <v>35</v>
      </c>
      <c r="E53" s="63">
        <v>35</v>
      </c>
      <c r="F53" s="92">
        <v>139.5</v>
      </c>
      <c r="G53" s="64">
        <f t="shared" si="4"/>
        <v>2658.9199999999996</v>
      </c>
      <c r="H53" s="72">
        <v>18</v>
      </c>
      <c r="I53" s="61">
        <f>'20-21 tuition '!M26</f>
        <v>6297.72</v>
      </c>
      <c r="J53" s="62">
        <v>35</v>
      </c>
      <c r="K53" s="63">
        <v>35</v>
      </c>
      <c r="L53" s="92">
        <v>139.5</v>
      </c>
      <c r="M53" s="64">
        <f t="shared" si="5"/>
        <v>6507.22</v>
      </c>
      <c r="S53" s="73"/>
    </row>
    <row r="54" spans="1:19" s="72" customFormat="1" ht="15.75" x14ac:dyDescent="0.25">
      <c r="C54" s="61" t="s">
        <v>13</v>
      </c>
      <c r="D54" s="62" t="s">
        <v>13</v>
      </c>
      <c r="E54" s="63" t="s">
        <v>13</v>
      </c>
      <c r="F54" s="91"/>
      <c r="G54" s="64" t="s">
        <v>13</v>
      </c>
      <c r="I54" s="61" t="s">
        <v>13</v>
      </c>
      <c r="J54" s="62" t="s">
        <v>13</v>
      </c>
      <c r="K54" s="63" t="s">
        <v>13</v>
      </c>
      <c r="L54" s="91"/>
      <c r="M54" s="64" t="s">
        <v>13</v>
      </c>
      <c r="S54" s="73"/>
    </row>
    <row r="55" spans="1:19" s="72" customFormat="1" ht="15.75" x14ac:dyDescent="0.25">
      <c r="A55" s="72">
        <v>19</v>
      </c>
      <c r="C55" s="61">
        <f>'20-21 tuition '!H28</f>
        <v>2673.2699999999995</v>
      </c>
      <c r="D55" s="62">
        <v>35</v>
      </c>
      <c r="E55" s="63">
        <v>35</v>
      </c>
      <c r="F55" s="91">
        <v>147.25</v>
      </c>
      <c r="G55" s="64">
        <f>SUM(C55:F55)</f>
        <v>2890.5199999999995</v>
      </c>
      <c r="H55" s="72">
        <v>19</v>
      </c>
      <c r="I55" s="61">
        <f>'20-21 tuition '!M28</f>
        <v>6906.4000000000005</v>
      </c>
      <c r="J55" s="62">
        <v>35</v>
      </c>
      <c r="K55" s="63">
        <v>35</v>
      </c>
      <c r="L55" s="91">
        <v>147.25</v>
      </c>
      <c r="M55" s="64">
        <f>SUM(I55:L55)</f>
        <v>7123.6500000000005</v>
      </c>
      <c r="S55" s="73"/>
    </row>
    <row r="56" spans="1:19" s="72" customFormat="1" ht="15.75" x14ac:dyDescent="0.25">
      <c r="A56" s="72">
        <v>20</v>
      </c>
      <c r="C56" s="61">
        <f>'20-21 tuition '!H29</f>
        <v>2897.1199999999994</v>
      </c>
      <c r="D56" s="62">
        <v>35</v>
      </c>
      <c r="E56" s="63">
        <v>35</v>
      </c>
      <c r="F56" s="62">
        <v>155</v>
      </c>
      <c r="G56" s="64">
        <f>SUM(C56:F56)</f>
        <v>3122.1199999999994</v>
      </c>
      <c r="H56" s="72">
        <v>20</v>
      </c>
      <c r="I56" s="61">
        <f>'20-21 tuition '!M29</f>
        <v>7515.08</v>
      </c>
      <c r="J56" s="62">
        <v>35</v>
      </c>
      <c r="K56" s="63">
        <v>35</v>
      </c>
      <c r="L56" s="62">
        <v>155</v>
      </c>
      <c r="M56" s="64">
        <f>SUM(I56:L56)</f>
        <v>7740.08</v>
      </c>
      <c r="S56" s="73"/>
    </row>
    <row r="57" spans="1:19" s="72" customFormat="1" ht="15.75" x14ac:dyDescent="0.25">
      <c r="A57" s="72">
        <v>21</v>
      </c>
      <c r="C57" s="61">
        <f>'20-21 tuition '!H30</f>
        <v>3120.9699999999993</v>
      </c>
      <c r="D57" s="62">
        <v>35</v>
      </c>
      <c r="E57" s="63">
        <v>35</v>
      </c>
      <c r="F57" s="62">
        <v>162.75</v>
      </c>
      <c r="G57" s="64">
        <f>SUM(C57:F57)</f>
        <v>3353.7199999999993</v>
      </c>
      <c r="H57" s="72">
        <v>21</v>
      </c>
      <c r="I57" s="61">
        <f>'20-21 tuition '!M30</f>
        <v>8123.76</v>
      </c>
      <c r="J57" s="62">
        <v>35</v>
      </c>
      <c r="K57" s="63">
        <v>35</v>
      </c>
      <c r="L57" s="62">
        <v>162.75</v>
      </c>
      <c r="M57" s="64">
        <f>SUM(I57:L57)</f>
        <v>8356.51</v>
      </c>
      <c r="S57" s="73"/>
    </row>
    <row r="58" spans="1:19" s="72" customFormat="1" ht="15.75" x14ac:dyDescent="0.25">
      <c r="A58" s="72">
        <v>22</v>
      </c>
      <c r="C58" s="68">
        <f>'20-21 tuition '!H31</f>
        <v>3344.8199999999997</v>
      </c>
      <c r="D58" s="69">
        <v>35</v>
      </c>
      <c r="E58" s="70">
        <v>35</v>
      </c>
      <c r="F58" s="69">
        <v>170.5</v>
      </c>
      <c r="G58" s="71">
        <f>SUM(C58:F58)</f>
        <v>3585.3199999999997</v>
      </c>
      <c r="H58" s="72">
        <v>22</v>
      </c>
      <c r="I58" s="68">
        <f>'20-21 tuition '!M31</f>
        <v>8732.44</v>
      </c>
      <c r="J58" s="69">
        <v>35</v>
      </c>
      <c r="K58" s="70">
        <v>35</v>
      </c>
      <c r="L58" s="69">
        <v>170.5</v>
      </c>
      <c r="M58" s="71">
        <f>SUM(I58:L58)</f>
        <v>8972.94</v>
      </c>
      <c r="S58" s="73"/>
    </row>
    <row r="60" spans="1:19" ht="22.5" x14ac:dyDescent="0.3">
      <c r="C60" s="76" t="s">
        <v>28</v>
      </c>
    </row>
  </sheetData>
  <mergeCells count="3">
    <mergeCell ref="G4:K4"/>
    <mergeCell ref="C33:G33"/>
    <mergeCell ref="I33:M33"/>
  </mergeCells>
  <phoneticPr fontId="0" type="noConversion"/>
  <pageMargins left="0.25" right="0" top="0.5" bottom="0.5" header="0.5" footer="0.5"/>
  <pageSetup scale="74" orientation="portrait" r:id="rId1"/>
  <headerFooter alignWithMargins="0">
    <oddFooter xml:space="preserve">&amp;C&amp;P&amp;R5/2017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workbookViewId="0">
      <selection activeCell="A40" sqref="A40"/>
    </sheetView>
  </sheetViews>
  <sheetFormatPr defaultRowHeight="12.75" x14ac:dyDescent="0.2"/>
  <cols>
    <col min="1" max="1" width="11.28515625" style="2" customWidth="1"/>
    <col min="2" max="2" width="10.7109375" style="25" customWidth="1"/>
    <col min="3" max="3" width="14.28515625" customWidth="1"/>
    <col min="4" max="4" width="21.5703125" style="1" customWidth="1"/>
    <col min="5" max="5" width="10.140625" customWidth="1"/>
    <col min="6" max="6" width="11.28515625" style="2" customWidth="1"/>
    <col min="7" max="7" width="9.7109375" style="1" customWidth="1"/>
    <col min="8" max="8" width="14.28515625" customWidth="1"/>
    <col min="9" max="9" width="20.7109375" customWidth="1"/>
    <col min="10" max="15" width="8.85546875" customWidth="1"/>
  </cols>
  <sheetData>
    <row r="1" spans="1:9" ht="18.75" x14ac:dyDescent="0.3">
      <c r="A1" s="188" t="s">
        <v>4</v>
      </c>
      <c r="B1" s="200"/>
      <c r="C1" s="175"/>
      <c r="D1" s="181"/>
      <c r="E1" s="175"/>
      <c r="F1" s="179"/>
      <c r="G1" s="181"/>
      <c r="H1" s="175"/>
      <c r="I1" s="175"/>
    </row>
    <row r="2" spans="1:9" s="72" customFormat="1" ht="15.75" x14ac:dyDescent="0.25">
      <c r="A2" s="189" t="s">
        <v>62</v>
      </c>
      <c r="B2" s="201"/>
      <c r="C2" s="191"/>
      <c r="D2" s="190"/>
      <c r="E2" s="191"/>
      <c r="F2" s="192"/>
      <c r="G2" s="190"/>
      <c r="H2" s="191"/>
      <c r="I2" s="191"/>
    </row>
    <row r="3" spans="1:9" s="72" customFormat="1" ht="15.75" x14ac:dyDescent="0.25">
      <c r="A3" s="193" t="s">
        <v>50</v>
      </c>
      <c r="B3" s="201"/>
      <c r="C3" s="191"/>
      <c r="D3" s="190"/>
      <c r="E3" s="191"/>
      <c r="F3" s="192"/>
      <c r="G3" s="190"/>
      <c r="H3" s="191"/>
      <c r="I3" s="191"/>
    </row>
    <row r="4" spans="1:9" s="72" customFormat="1" ht="15.75" x14ac:dyDescent="0.25">
      <c r="A4" s="189" t="s">
        <v>57</v>
      </c>
      <c r="B4" s="201"/>
      <c r="C4" s="191"/>
      <c r="D4" s="190"/>
      <c r="E4" s="191"/>
      <c r="F4" s="192"/>
      <c r="G4" s="190"/>
      <c r="H4" s="191"/>
      <c r="I4" s="191"/>
    </row>
    <row r="5" spans="1:9" x14ac:dyDescent="0.2">
      <c r="A5" s="216" t="s">
        <v>13</v>
      </c>
      <c r="B5" s="217"/>
      <c r="C5" s="218" t="s">
        <v>55</v>
      </c>
      <c r="D5" s="219" t="s">
        <v>56</v>
      </c>
    </row>
    <row r="6" spans="1:9" s="72" customFormat="1" ht="15.75" x14ac:dyDescent="0.25">
      <c r="A6" s="195" t="s">
        <v>49</v>
      </c>
      <c r="B6" s="202"/>
      <c r="C6" s="197"/>
      <c r="D6" s="198"/>
      <c r="F6" s="196" t="s">
        <v>48</v>
      </c>
      <c r="G6" s="198"/>
      <c r="H6" s="197"/>
      <c r="I6" s="197"/>
    </row>
    <row r="7" spans="1:9" ht="15" x14ac:dyDescent="0.25">
      <c r="A7" s="186" t="s">
        <v>39</v>
      </c>
      <c r="B7" s="203"/>
      <c r="C7" s="174"/>
      <c r="D7" s="182"/>
      <c r="F7" s="186" t="s">
        <v>39</v>
      </c>
      <c r="G7" s="182"/>
      <c r="H7" s="174"/>
      <c r="I7" s="174"/>
    </row>
    <row r="8" spans="1:9" ht="15" customHeight="1" x14ac:dyDescent="0.25">
      <c r="A8" s="178" t="s">
        <v>41</v>
      </c>
      <c r="B8" s="204" t="s">
        <v>43</v>
      </c>
      <c r="C8" s="183" t="s">
        <v>47</v>
      </c>
      <c r="D8" s="184" t="s">
        <v>38</v>
      </c>
      <c r="F8" s="183" t="s">
        <v>44</v>
      </c>
      <c r="G8" s="184" t="s">
        <v>43</v>
      </c>
      <c r="H8" s="185" t="s">
        <v>46</v>
      </c>
      <c r="I8" s="184" t="s">
        <v>38</v>
      </c>
    </row>
    <row r="9" spans="1:9" ht="15" customHeight="1" x14ac:dyDescent="0.25">
      <c r="A9" s="178" t="s">
        <v>40</v>
      </c>
      <c r="B9" s="204" t="s">
        <v>42</v>
      </c>
      <c r="C9" s="183" t="s">
        <v>45</v>
      </c>
      <c r="D9" s="184" t="s">
        <v>51</v>
      </c>
      <c r="F9" s="183" t="s">
        <v>40</v>
      </c>
      <c r="G9" s="184" t="s">
        <v>42</v>
      </c>
      <c r="H9" s="185" t="s">
        <v>45</v>
      </c>
      <c r="I9" s="184" t="s">
        <v>51</v>
      </c>
    </row>
    <row r="10" spans="1:9" x14ac:dyDescent="0.2">
      <c r="A10" s="44">
        <v>1</v>
      </c>
      <c r="B10" s="205">
        <f>SUM('20-21 FS INC UT,UC &amp;UF '!K6)</f>
        <v>234.01</v>
      </c>
      <c r="C10" s="176">
        <f>SUM('20-21 FS INC UT,UC &amp;UF '!G35)</f>
        <v>237.62</v>
      </c>
      <c r="D10" s="199">
        <f>SUM('20-21 FS INC UT,UC &amp;UF '!M35)</f>
        <v>633.79999999999995</v>
      </c>
      <c r="F10" s="44">
        <v>1</v>
      </c>
      <c r="G10" s="187">
        <f>SUM('20-21 PUY INC UT,UC&amp;UP'!K6)</f>
        <v>235.26</v>
      </c>
      <c r="H10" s="176">
        <f>SUM('20-21 PUY INC UT,UC&amp;UP'!G35)</f>
        <v>250.22</v>
      </c>
      <c r="I10" s="176">
        <f>SUM('20-21 PUY INC UT,UC&amp;UP'!M35)</f>
        <v>635.04999999999995</v>
      </c>
    </row>
    <row r="11" spans="1:9" x14ac:dyDescent="0.2">
      <c r="A11" s="180">
        <v>2</v>
      </c>
      <c r="B11" s="205">
        <f>SUM('20-21 FS INC UT,UC &amp;UF '!K7)</f>
        <v>468.02</v>
      </c>
      <c r="C11" s="176">
        <f>SUM('20-21 FS INC UT,UC &amp;UF '!G36)</f>
        <v>475.24</v>
      </c>
      <c r="D11" s="199">
        <f>SUM('20-21 FS INC UT,UC &amp;UF '!M36)</f>
        <v>1267.5999999999999</v>
      </c>
      <c r="F11" s="180">
        <v>2</v>
      </c>
      <c r="G11" s="187">
        <f>SUM('20-21 PUY INC UT,UC&amp;UP'!K7)</f>
        <v>470.52</v>
      </c>
      <c r="H11" s="176">
        <f>SUM('20-21 PUY INC UT,UC&amp;UP'!G36)</f>
        <v>500.44</v>
      </c>
      <c r="I11" s="176">
        <f>SUM('20-21 PUY INC UT,UC&amp;UP'!M36)</f>
        <v>1270.0999999999999</v>
      </c>
    </row>
    <row r="12" spans="1:9" x14ac:dyDescent="0.2">
      <c r="A12" s="44">
        <v>3</v>
      </c>
      <c r="B12" s="205">
        <f>SUM('20-21 FS INC UT,UC &amp;UF '!K8)</f>
        <v>702.03</v>
      </c>
      <c r="C12" s="176">
        <f>SUM('20-21 FS INC UT,UC &amp;UF '!G37)</f>
        <v>712.86</v>
      </c>
      <c r="D12" s="199">
        <f>SUM('20-21 FS INC UT,UC &amp;UF '!M37)</f>
        <v>1901.3999999999999</v>
      </c>
      <c r="F12" s="44">
        <v>3</v>
      </c>
      <c r="G12" s="187">
        <f>SUM('20-21 PUY INC UT,UC&amp;UP'!K8)</f>
        <v>705.78</v>
      </c>
      <c r="H12" s="176">
        <f>SUM('20-21 PUY INC UT,UC&amp;UP'!G37)</f>
        <v>750.66</v>
      </c>
      <c r="I12" s="176">
        <f>SUM('20-21 PUY INC UT,UC&amp;UP'!M37)</f>
        <v>1905.1499999999999</v>
      </c>
    </row>
    <row r="13" spans="1:9" x14ac:dyDescent="0.2">
      <c r="A13" s="180">
        <v>4</v>
      </c>
      <c r="B13" s="205">
        <f>SUM('20-21 FS INC UT,UC &amp;UF '!K9)</f>
        <v>936.04</v>
      </c>
      <c r="C13" s="176">
        <f>SUM('20-21 FS INC UT,UC &amp;UF '!G38)</f>
        <v>950.48</v>
      </c>
      <c r="D13" s="199">
        <f>SUM('20-21 FS INC UT,UC &amp;UF '!M38)</f>
        <v>2535.1999999999998</v>
      </c>
      <c r="F13" s="180">
        <v>4</v>
      </c>
      <c r="G13" s="187">
        <f>SUM('20-21 PUY INC UT,UC&amp;UP'!K9)</f>
        <v>941.04</v>
      </c>
      <c r="H13" s="176">
        <f>SUM('20-21 PUY INC UT,UC&amp;UP'!G38)</f>
        <v>1000.88</v>
      </c>
      <c r="I13" s="176">
        <f>SUM('20-21 PUY INC UT,UC&amp;UP'!M38)</f>
        <v>2540.1999999999998</v>
      </c>
    </row>
    <row r="14" spans="1:9" x14ac:dyDescent="0.2">
      <c r="A14" s="44">
        <v>5</v>
      </c>
      <c r="B14" s="205">
        <f>SUM('20-21 FS INC UT,UC &amp;UF '!K10)</f>
        <v>1170.05</v>
      </c>
      <c r="C14" s="176">
        <f>SUM('20-21 FS INC UT,UC &amp;UF '!G39)</f>
        <v>1188.0999999999999</v>
      </c>
      <c r="D14" s="199">
        <f>SUM('20-21 FS INC UT,UC &amp;UF '!M39)</f>
        <v>3169</v>
      </c>
      <c r="E14" s="177"/>
      <c r="F14" s="44">
        <v>5</v>
      </c>
      <c r="G14" s="187">
        <f>SUM('20-21 PUY INC UT,UC&amp;UP'!K10)</f>
        <v>1176.3</v>
      </c>
      <c r="H14" s="176">
        <f>SUM('20-21 PUY INC UT,UC&amp;UP'!G39)</f>
        <v>1251.0999999999999</v>
      </c>
      <c r="I14" s="176">
        <f>SUM('20-21 PUY INC UT,UC&amp;UP'!M39)</f>
        <v>3175.25</v>
      </c>
    </row>
    <row r="15" spans="1:9" x14ac:dyDescent="0.2">
      <c r="A15" s="180">
        <v>6</v>
      </c>
      <c r="B15" s="205">
        <f>SUM('20-21 FS INC UT,UC &amp;UF '!K11)</f>
        <v>1404.06</v>
      </c>
      <c r="C15" s="176">
        <f>SUM('20-21 FS INC UT,UC &amp;UF '!G40)</f>
        <v>1425.72</v>
      </c>
      <c r="D15" s="199">
        <f>SUM('20-21 FS INC UT,UC &amp;UF '!M40)</f>
        <v>3802.7999999999997</v>
      </c>
      <c r="E15" s="177"/>
      <c r="F15" s="180">
        <v>6</v>
      </c>
      <c r="G15" s="187">
        <f>SUM('20-21 PUY INC UT,UC&amp;UP'!K11)</f>
        <v>1411.56</v>
      </c>
      <c r="H15" s="176">
        <f>SUM('20-21 PUY INC UT,UC&amp;UP'!G40)</f>
        <v>1501.32</v>
      </c>
      <c r="I15" s="176">
        <f>SUM('20-21 PUY INC UT,UC&amp;UP'!M40)</f>
        <v>3810.2999999999997</v>
      </c>
    </row>
    <row r="16" spans="1:9" x14ac:dyDescent="0.2">
      <c r="A16" s="44">
        <v>7</v>
      </c>
      <c r="B16" s="205">
        <f>SUM('20-21 FS INC UT,UC &amp;UF '!K12)</f>
        <v>1638.07</v>
      </c>
      <c r="C16" s="176">
        <f>SUM('20-21 FS INC UT,UC &amp;UF '!G41)</f>
        <v>1663.3400000000001</v>
      </c>
      <c r="D16" s="199">
        <f>SUM('20-21 FS INC UT,UC &amp;UF '!M41)</f>
        <v>4436.5999999999995</v>
      </c>
      <c r="E16" s="177"/>
      <c r="F16" s="44">
        <v>7</v>
      </c>
      <c r="G16" s="187">
        <f>SUM('20-21 PUY INC UT,UC&amp;UP'!K12)</f>
        <v>1646.82</v>
      </c>
      <c r="H16" s="176">
        <f>SUM('20-21 PUY INC UT,UC&amp;UP'!G41)</f>
        <v>1751.54</v>
      </c>
      <c r="I16" s="176">
        <f>SUM('20-21 PUY INC UT,UC&amp;UP'!M41)</f>
        <v>4445.3499999999995</v>
      </c>
    </row>
    <row r="17" spans="1:12" x14ac:dyDescent="0.2">
      <c r="A17" s="180">
        <v>8</v>
      </c>
      <c r="B17" s="205">
        <f>SUM('20-21 FS INC UT,UC &amp;UF '!K13)</f>
        <v>1872.08</v>
      </c>
      <c r="C17" s="176">
        <f>SUM('20-21 FS INC UT,UC &amp;UF '!G42)</f>
        <v>1900.96</v>
      </c>
      <c r="D17" s="199">
        <f>SUM('20-21 FS INC UT,UC &amp;UF '!M42)</f>
        <v>5070.3999999999996</v>
      </c>
      <c r="E17" s="177"/>
      <c r="F17" s="180">
        <v>8</v>
      </c>
      <c r="G17" s="187">
        <f>SUM('20-21 PUY INC UT,UC&amp;UP'!K13)</f>
        <v>1882.08</v>
      </c>
      <c r="H17" s="176">
        <f>SUM('20-21 PUY INC UT,UC&amp;UP'!G42)</f>
        <v>2001.76</v>
      </c>
      <c r="I17" s="176">
        <f>SUM('20-21 PUY INC UT,UC&amp;UP'!M42)</f>
        <v>5080.3999999999996</v>
      </c>
    </row>
    <row r="18" spans="1:12" x14ac:dyDescent="0.2">
      <c r="A18" s="44">
        <v>9</v>
      </c>
      <c r="B18" s="205">
        <f>SUM('20-21 FS INC UT,UC &amp;UF '!K14)</f>
        <v>2106.09</v>
      </c>
      <c r="C18" s="176">
        <f>SUM('20-21 FS INC UT,UC &amp;UF '!G43)</f>
        <v>2138.58</v>
      </c>
      <c r="D18" s="199">
        <f>SUM('20-21 FS INC UT,UC &amp;UF '!M43)</f>
        <v>5704.2</v>
      </c>
      <c r="E18" s="177"/>
      <c r="F18" s="44">
        <v>9</v>
      </c>
      <c r="G18" s="187">
        <f>SUM('20-21 PUY INC UT,UC&amp;UP'!K14)</f>
        <v>2117.34</v>
      </c>
      <c r="H18" s="176">
        <f>SUM('20-21 PUY INC UT,UC&amp;UP'!G43)</f>
        <v>2251.98</v>
      </c>
      <c r="I18" s="176">
        <f>SUM('20-21 PUY INC UT,UC&amp;UP'!M43)</f>
        <v>5715.45</v>
      </c>
    </row>
    <row r="19" spans="1:12" x14ac:dyDescent="0.2">
      <c r="A19" s="180">
        <v>10</v>
      </c>
      <c r="B19" s="205">
        <f>SUM('20-21 FS INC UT,UC &amp;UF '!K15)</f>
        <v>2340.1</v>
      </c>
      <c r="C19" s="176">
        <f>SUM('20-21 FS INC UT,UC &amp;UF '!G44)</f>
        <v>2376.1999999999998</v>
      </c>
      <c r="D19" s="199">
        <f>SUM('20-21 FS INC UT,UC &amp;UF '!M44)</f>
        <v>6338</v>
      </c>
      <c r="E19" s="177"/>
      <c r="F19" s="180">
        <v>10</v>
      </c>
      <c r="G19" s="187">
        <f>SUM('20-21 PUY INC UT,UC&amp;UP'!K15)</f>
        <v>2352.6</v>
      </c>
      <c r="H19" s="176">
        <f>SUM('20-21 PUY INC UT,UC&amp;UP'!G44)</f>
        <v>2502.1999999999998</v>
      </c>
      <c r="I19" s="176">
        <f>SUM('20-21 PUY INC UT,UC&amp;UP'!M44)</f>
        <v>6350.5</v>
      </c>
    </row>
    <row r="20" spans="1:12" ht="15.75" x14ac:dyDescent="0.25">
      <c r="A20" s="44">
        <v>11</v>
      </c>
      <c r="B20" s="205">
        <f>SUM('20-21 FS INC UT,UC &amp;UF '!K17)</f>
        <v>2351.14</v>
      </c>
      <c r="C20" s="176">
        <f>SUM('20-21 FS INC UT,UC &amp;UF '!G46)</f>
        <v>2387.4299999999998</v>
      </c>
      <c r="D20" s="220">
        <v>6205.73</v>
      </c>
      <c r="E20" s="177"/>
      <c r="F20" s="44">
        <v>11</v>
      </c>
      <c r="G20" s="187">
        <f>SUM('20-21 PUY INC UT,UC&amp;UP'!K17)</f>
        <v>2371.39</v>
      </c>
      <c r="H20" s="176">
        <f>SUM('20-21 PUY INC UT,UC&amp;UP'!G46)</f>
        <v>2521.79</v>
      </c>
      <c r="I20" s="176">
        <f>SUM('20-21 PUY INC UT,UC&amp;UP'!M46)</f>
        <v>6370.09</v>
      </c>
      <c r="L20" s="64"/>
    </row>
    <row r="21" spans="1:12" ht="15.75" x14ac:dyDescent="0.25">
      <c r="A21" s="180">
        <v>12</v>
      </c>
      <c r="B21" s="205">
        <f>SUM('20-21 FS INC UT,UC &amp;UF '!K18)</f>
        <v>2362.1799999999998</v>
      </c>
      <c r="C21" s="176">
        <f>SUM('20-21 FS INC UT,UC &amp;UF '!G47)</f>
        <v>2513.3799999999997</v>
      </c>
      <c r="D21" s="220">
        <v>6216.96</v>
      </c>
      <c r="E21" s="177"/>
      <c r="F21" s="180">
        <v>12</v>
      </c>
      <c r="G21" s="187">
        <f>SUM('20-21 PUY INC UT,UC&amp;UP'!K18)</f>
        <v>2390.1799999999998</v>
      </c>
      <c r="H21" s="176">
        <f>SUM('20-21 PUY INC UT,UC&amp;UP'!G47)</f>
        <v>2541.3799999999997</v>
      </c>
      <c r="I21" s="176">
        <f>SUM('20-21 PUY INC UT,UC&amp;UP'!M47)</f>
        <v>6389.68</v>
      </c>
      <c r="L21" s="64"/>
    </row>
    <row r="22" spans="1:12" ht="15.75" x14ac:dyDescent="0.25">
      <c r="A22" s="44">
        <v>13</v>
      </c>
      <c r="B22" s="205">
        <f>SUM('20-21 FS INC UT,UC &amp;UF '!K19)</f>
        <v>2373.2199999999998</v>
      </c>
      <c r="C22" s="176">
        <f>SUM('20-21 FS INC UT,UC &amp;UF '!G48)</f>
        <v>2525.2199999999998</v>
      </c>
      <c r="D22" s="220">
        <v>6228.19</v>
      </c>
      <c r="E22" s="177"/>
      <c r="F22" s="44">
        <v>13</v>
      </c>
      <c r="G22" s="187">
        <f>SUM('20-21 PUY INC UT,UC&amp;UP'!K19)</f>
        <v>2408.9699999999998</v>
      </c>
      <c r="H22" s="176">
        <f>SUM('20-21 PUY INC UT,UC&amp;UP'!G48)</f>
        <v>2560.9699999999998</v>
      </c>
      <c r="I22" s="176">
        <f>SUM('20-21 PUY INC UT,UC&amp;UP'!M48)</f>
        <v>6409.27</v>
      </c>
      <c r="L22" s="64"/>
    </row>
    <row r="23" spans="1:12" ht="15.75" x14ac:dyDescent="0.25">
      <c r="A23" s="180">
        <v>14</v>
      </c>
      <c r="B23" s="205">
        <f>SUM('20-21 FS INC UT,UC &amp;UF '!K20)</f>
        <v>2384.2599999999998</v>
      </c>
      <c r="C23" s="176">
        <f>SUM('20-21 FS INC UT,UC &amp;UF '!G49)</f>
        <v>2537.06</v>
      </c>
      <c r="D23" s="220">
        <v>6239.42</v>
      </c>
      <c r="E23" s="177"/>
      <c r="F23" s="180">
        <v>14</v>
      </c>
      <c r="G23" s="187">
        <f>SUM('20-21 PUY INC UT,UC&amp;UP'!K20)</f>
        <v>2427.7599999999998</v>
      </c>
      <c r="H23" s="176">
        <f>SUM('20-21 PUY INC UT,UC&amp;UP'!G49)</f>
        <v>2580.56</v>
      </c>
      <c r="I23" s="176">
        <f>SUM('20-21 PUY INC UT,UC&amp;UP'!M49)</f>
        <v>6428.86</v>
      </c>
      <c r="L23" s="64"/>
    </row>
    <row r="24" spans="1:12" ht="15.75" x14ac:dyDescent="0.25">
      <c r="A24" s="44">
        <v>15</v>
      </c>
      <c r="B24" s="205">
        <f>SUM('20-21 FS INC UT,UC &amp;UF '!K21)</f>
        <v>2395.2999999999997</v>
      </c>
      <c r="C24" s="176">
        <f>SUM('20-21 FS INC UT,UC &amp;UF '!G50)</f>
        <v>2548.8999999999996</v>
      </c>
      <c r="D24" s="220">
        <v>6250.65</v>
      </c>
      <c r="E24" s="177"/>
      <c r="F24" s="44">
        <v>15</v>
      </c>
      <c r="G24" s="187">
        <f>SUM('20-21 PUY INC UT,UC&amp;UP'!K21)</f>
        <v>2446.5499999999997</v>
      </c>
      <c r="H24" s="176">
        <f>SUM('20-21 PUY INC UT,UC&amp;UP'!G50)</f>
        <v>2600.1499999999996</v>
      </c>
      <c r="I24" s="176">
        <f>SUM('20-21 PUY INC UT,UC&amp;UP'!M50)</f>
        <v>6448.45</v>
      </c>
      <c r="L24" s="64"/>
    </row>
    <row r="25" spans="1:12" ht="15.75" x14ac:dyDescent="0.25">
      <c r="A25" s="180">
        <v>16</v>
      </c>
      <c r="B25" s="205">
        <f>SUM('20-21 FS INC UT,UC &amp;UF '!K22)</f>
        <v>2406.3399999999997</v>
      </c>
      <c r="C25" s="176">
        <f>SUM('20-21 FS INC UT,UC &amp;UF '!G51)</f>
        <v>2560.7399999999998</v>
      </c>
      <c r="D25" s="220">
        <v>6261.88</v>
      </c>
      <c r="E25" s="177"/>
      <c r="F25" s="180">
        <v>16</v>
      </c>
      <c r="G25" s="187">
        <f>SUM('20-21 PUY INC UT,UC&amp;UP'!K22)</f>
        <v>2465.3399999999997</v>
      </c>
      <c r="H25" s="176">
        <f>SUM('20-21 PUY INC UT,UC&amp;UP'!G51)</f>
        <v>2619.7399999999998</v>
      </c>
      <c r="I25" s="176">
        <f>SUM('20-21 PUY INC UT,UC&amp;UP'!M51)</f>
        <v>6468.04</v>
      </c>
      <c r="L25" s="64"/>
    </row>
    <row r="26" spans="1:12" ht="15.75" x14ac:dyDescent="0.25">
      <c r="A26" s="44">
        <v>17</v>
      </c>
      <c r="B26" s="205">
        <f>SUM('20-21 FS INC UT,UC &amp;UF '!K23)</f>
        <v>2417.38</v>
      </c>
      <c r="C26" s="176">
        <f>SUM('20-21 FS INC UT,UC &amp;UF '!G52)</f>
        <v>2572.58</v>
      </c>
      <c r="D26" s="220">
        <v>6273.11</v>
      </c>
      <c r="E26" s="177"/>
      <c r="F26" s="44">
        <v>17</v>
      </c>
      <c r="G26" s="187">
        <f>SUM('20-21 PUY INC UT,UC&amp;UP'!K23)</f>
        <v>2484.13</v>
      </c>
      <c r="H26" s="176">
        <f>SUM('20-21 PUY INC UT,UC&amp;UP'!G52)</f>
        <v>2639.33</v>
      </c>
      <c r="I26" s="176">
        <f>SUM('20-21 PUY INC UT,UC&amp;UP'!M52)</f>
        <v>6487.63</v>
      </c>
      <c r="L26" s="64"/>
    </row>
    <row r="27" spans="1:12" ht="15.75" x14ac:dyDescent="0.25">
      <c r="A27" s="180">
        <v>18</v>
      </c>
      <c r="B27" s="205">
        <f>SUM('20-21 FS INC UT,UC &amp;UF '!K24)</f>
        <v>2428.42</v>
      </c>
      <c r="C27" s="176">
        <f>SUM('20-21 FS INC UT,UC &amp;UF '!G53)</f>
        <v>2584.4199999999996</v>
      </c>
      <c r="D27" s="220">
        <v>6284.34</v>
      </c>
      <c r="E27" s="177"/>
      <c r="F27" s="180">
        <v>18</v>
      </c>
      <c r="G27" s="187">
        <f>SUM('20-21 PUY INC UT,UC&amp;UP'!K24)</f>
        <v>2502.92</v>
      </c>
      <c r="H27" s="176">
        <f>SUM('20-21 PUY INC UT,UC&amp;UP'!G53)</f>
        <v>2658.9199999999996</v>
      </c>
      <c r="I27" s="176">
        <f>SUM('20-21 PUY INC UT,UC&amp;UP'!M53)</f>
        <v>6507.22</v>
      </c>
      <c r="L27" s="64"/>
    </row>
    <row r="28" spans="1:12" x14ac:dyDescent="0.2">
      <c r="A28" s="44">
        <v>19</v>
      </c>
      <c r="B28" s="205">
        <f>SUM('20-21 FS INC UT,UC &amp;UF '!G26)</f>
        <v>2502.31</v>
      </c>
      <c r="C28" s="176">
        <f>SUM('20-21 FS INC UT,UC &amp;UF '!G55)</f>
        <v>2742.77</v>
      </c>
      <c r="D28" s="199">
        <f>SUM('20-21 FS INC UT,UC &amp;UF '!M55)</f>
        <v>7041.4000000000005</v>
      </c>
      <c r="E28" s="177"/>
      <c r="F28" s="44">
        <v>19</v>
      </c>
      <c r="G28" s="187">
        <f>SUM('20-21 PUY INC UT,UC&amp;UP'!K26)</f>
        <v>2719.56</v>
      </c>
      <c r="H28" s="176">
        <f>SUM('20-21 PUY INC UT,UC&amp;UP'!G55)</f>
        <v>2890.5199999999995</v>
      </c>
      <c r="I28" s="176">
        <f>SUM('20-21 PUY INC UT,UC&amp;UP'!M55)</f>
        <v>7123.6500000000005</v>
      </c>
    </row>
    <row r="29" spans="1:12" x14ac:dyDescent="0.2">
      <c r="A29" s="180">
        <v>20</v>
      </c>
      <c r="B29" s="205">
        <f>SUM('20-21 FS INC UT,UC &amp;UF '!G27)</f>
        <v>2711.2</v>
      </c>
      <c r="C29" s="176">
        <f>SUM('20-21 FS INC UT,UC &amp;UF '!G56)</f>
        <v>3032.1199999999994</v>
      </c>
      <c r="D29" s="199">
        <f>SUM('20-21 FS INC UT,UC &amp;UF '!M56)</f>
        <v>7650.08</v>
      </c>
      <c r="E29" s="177"/>
      <c r="F29" s="180">
        <v>20</v>
      </c>
      <c r="G29" s="187">
        <f>SUM('20-21 PUY INC UT,UC&amp;UP'!K27)</f>
        <v>2936.2</v>
      </c>
      <c r="H29" s="176">
        <f>SUM('20-21 PUY INC UT,UC&amp;UP'!G56)</f>
        <v>3122.1199999999994</v>
      </c>
      <c r="I29" s="176">
        <f>SUM('20-21 PUY INC UT,UC&amp;UP'!M56)</f>
        <v>7740.08</v>
      </c>
    </row>
    <row r="30" spans="1:12" x14ac:dyDescent="0.2">
      <c r="A30" s="44">
        <v>21</v>
      </c>
      <c r="B30" s="205">
        <f>SUM('20-21 FS INC UT,UC &amp;UF '!G28)</f>
        <v>2920.09</v>
      </c>
      <c r="C30" s="176">
        <f>SUM('20-21 FS INC UT,UC &amp;UF '!G57)</f>
        <v>3255.9699999999993</v>
      </c>
      <c r="D30" s="199">
        <f>SUM('20-21 FS INC UT,UC &amp;UF '!M57)</f>
        <v>8258.76</v>
      </c>
      <c r="E30" s="177"/>
      <c r="F30" s="44">
        <v>21</v>
      </c>
      <c r="G30" s="187">
        <f>SUM('20-21 PUY INC UT,UC&amp;UP'!K28)</f>
        <v>3152.84</v>
      </c>
      <c r="H30" s="176">
        <f>SUM('20-21 PUY INC UT,UC&amp;UP'!G57)</f>
        <v>3353.7199999999993</v>
      </c>
      <c r="I30" s="176">
        <f>SUM('20-21 PUY INC UT,UC&amp;UP'!M57)</f>
        <v>8356.51</v>
      </c>
    </row>
    <row r="31" spans="1:12" x14ac:dyDescent="0.2">
      <c r="A31" s="180">
        <v>22</v>
      </c>
      <c r="B31" s="205">
        <f>SUM('20-21 FS INC UT,UC &amp;UF '!G29)</f>
        <v>3128.98</v>
      </c>
      <c r="C31" s="176">
        <f>SUM('20-21 FS INC UT,UC &amp;UF '!G58)</f>
        <v>3479.8199999999997</v>
      </c>
      <c r="D31" s="199">
        <f>SUM('20-21 FS INC UT,UC &amp;UF '!M58)</f>
        <v>8867.44</v>
      </c>
      <c r="E31" s="177"/>
      <c r="F31" s="180">
        <v>22</v>
      </c>
      <c r="G31" s="187">
        <f>SUM('20-21 PUY INC UT,UC&amp;UP'!K29)</f>
        <v>3369.48</v>
      </c>
      <c r="H31" s="176">
        <f>SUM('20-21 PUY INC UT,UC&amp;UP'!G58)</f>
        <v>3585.3199999999997</v>
      </c>
      <c r="I31" s="176">
        <f>SUM('20-21 PUY INC UT,UC&amp;UP'!M58)</f>
        <v>8972.94</v>
      </c>
    </row>
    <row r="34" spans="1:9" s="194" customFormat="1" ht="12.6" customHeight="1" x14ac:dyDescent="0.2">
      <c r="A34" s="207" t="s">
        <v>58</v>
      </c>
      <c r="B34" s="208"/>
      <c r="C34" s="209"/>
      <c r="D34" s="210"/>
      <c r="E34" s="209"/>
      <c r="F34" s="211"/>
      <c r="G34" s="210"/>
      <c r="H34" s="209"/>
      <c r="I34" s="209"/>
    </row>
    <row r="36" spans="1:9" x14ac:dyDescent="0.2">
      <c r="E36" s="199" t="s">
        <v>13</v>
      </c>
    </row>
    <row r="38" spans="1:9" x14ac:dyDescent="0.2">
      <c r="A38" s="9"/>
      <c r="I38" s="206"/>
    </row>
    <row r="39" spans="1:9" x14ac:dyDescent="0.2">
      <c r="A39" s="9">
        <v>43959</v>
      </c>
    </row>
  </sheetData>
  <pageMargins left="0.7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20-21 tuition </vt:lpstr>
      <vt:lpstr>20-21 FS INC UT,UC &amp;UF </vt:lpstr>
      <vt:lpstr>20-21 PUY INC UT,UC&amp;UP</vt:lpstr>
      <vt:lpstr>for web page</vt:lpstr>
      <vt:lpstr>'20-21 PUY INC UT,UC&amp;UP'!Print_Area</vt:lpstr>
      <vt:lpstr>'20-21 tuition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9697 TUITION CHART</dc:title>
  <dc:creator>Pierce College</dc:creator>
  <cp:lastModifiedBy>Terri L. Mitchell</cp:lastModifiedBy>
  <cp:lastPrinted>2017-05-13T01:57:55Z</cp:lastPrinted>
  <dcterms:created xsi:type="dcterms:W3CDTF">1999-05-13T15:26:22Z</dcterms:created>
  <dcterms:modified xsi:type="dcterms:W3CDTF">2020-05-08T22:21:00Z</dcterms:modified>
</cp:coreProperties>
</file>